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5" yWindow="65371" windowWidth="12120" windowHeight="9120" firstSheet="5" activeTab="7"/>
  </bookViews>
  <sheets>
    <sheet name="LEGGENDA" sheetId="1" r:id="rId1"/>
    <sheet name="LOTTO 1 - 8" sheetId="2" r:id="rId2"/>
    <sheet name="LOTTO 9 - 10" sheetId="3" r:id="rId3"/>
    <sheet name="LOTTO 11 - 14" sheetId="4" r:id="rId4"/>
    <sheet name="LOTTO 15 - 18 " sheetId="5" r:id="rId5"/>
    <sheet name="LOTTO 19 - 35" sheetId="6" r:id="rId6"/>
    <sheet name="LOTTO 36 - 38" sheetId="7" r:id="rId7"/>
    <sheet name="LOTTO 39 - 55" sheetId="8" r:id="rId8"/>
    <sheet name="LOTTO 58 - 68" sheetId="9" r:id="rId9"/>
    <sheet name="LOTTO 69 - 83" sheetId="10" r:id="rId10"/>
    <sheet name="LOTTO 84 - 100 " sheetId="11" r:id="rId11"/>
    <sheet name="LOTTO 101 - 110" sheetId="12" r:id="rId12"/>
    <sheet name="LOTTO 111 - 125" sheetId="13" r:id="rId13"/>
    <sheet name="LOTTO 126 - 137" sheetId="14" r:id="rId14"/>
    <sheet name="LOTTO 141 - 156" sheetId="15" r:id="rId15"/>
    <sheet name="LOTTO 158 - 171" sheetId="16" r:id="rId16"/>
    <sheet name="LOTTO 172 - 176" sheetId="17" r:id="rId17"/>
    <sheet name="LOTTO 177 - 189" sheetId="18" r:id="rId18"/>
    <sheet name="LOTTO 190 - 202 " sheetId="19" r:id="rId19"/>
    <sheet name="LOTTO 203 - 220" sheetId="20" r:id="rId20"/>
    <sheet name="LOTTO 221 - 222" sheetId="21" r:id="rId21"/>
    <sheet name="LOTTO 223 - 225" sheetId="22" r:id="rId22"/>
    <sheet name="LOTTO 226 - 239" sheetId="23" r:id="rId23"/>
    <sheet name="LOTTO 240 - 257" sheetId="24" r:id="rId24"/>
    <sheet name="LOTTO 259 - 266 " sheetId="25" r:id="rId25"/>
    <sheet name="LOTTO 267 - 274" sheetId="26" r:id="rId26"/>
    <sheet name="LOTTO 275 - 299 " sheetId="27" r:id="rId27"/>
    <sheet name="LOTTO 300 - 312" sheetId="28" r:id="rId28"/>
    <sheet name="LOTTO 313 - 329 " sheetId="29" r:id="rId29"/>
    <sheet name="LOTTO 330 - 348" sheetId="30" r:id="rId30"/>
    <sheet name="LOTTO 351 - 363" sheetId="31" r:id="rId31"/>
    <sheet name="LOTTO 364 - 382" sheetId="32" r:id="rId32"/>
    <sheet name="LOTTO 383 - 400" sheetId="33" r:id="rId33"/>
    <sheet name="LOTTO 401 - 421" sheetId="34" r:id="rId34"/>
    <sheet name="LOTTO 422 - 430" sheetId="35" r:id="rId35"/>
    <sheet name="LOTTO 431 - 436" sheetId="36" r:id="rId36"/>
    <sheet name="LOTTO 437 - 446 " sheetId="37" r:id="rId37"/>
    <sheet name="LOTTO 447 - 465 " sheetId="38" r:id="rId38"/>
    <sheet name="LOTTO 469 - 474" sheetId="39" r:id="rId39"/>
    <sheet name="LOTTO 475 - 493 " sheetId="40" r:id="rId40"/>
    <sheet name="LOTTO 494 - 497 " sheetId="41" r:id="rId41"/>
    <sheet name="LOTTO 500 - 504 " sheetId="42" r:id="rId42"/>
  </sheets>
  <definedNames>
    <definedName name="_xlnm.Print_Area" localSheetId="1">'LOTTO 1 - 8'!$A$1:$L$16</definedName>
    <definedName name="_xlnm.Print_Area" localSheetId="11">'LOTTO 101 - 110'!$A$1:$L$25</definedName>
    <definedName name="_xlnm.Print_Area" localSheetId="3">'LOTTO 11 - 14'!$A$1:$L$19</definedName>
    <definedName name="_xlnm.Print_Area" localSheetId="12">'LOTTO 111 - 125'!$A$1:$L$30</definedName>
    <definedName name="_xlnm.Print_Area" localSheetId="13">'LOTTO 126 - 137'!$A$1:$L$24</definedName>
    <definedName name="_xlnm.Print_Area" localSheetId="14">'LOTTO 141 - 156'!$A$1:$L$28</definedName>
    <definedName name="_xlnm.Print_Area" localSheetId="4">'LOTTO 15 - 18 '!$A$1:$L$11</definedName>
    <definedName name="_xlnm.Print_Area" localSheetId="15">'LOTTO 158 - 171'!$A$1:$L$25</definedName>
    <definedName name="_xlnm.Print_Area" localSheetId="17">'LOTTO 177 - 189'!$A$1:$L$25</definedName>
    <definedName name="_xlnm.Print_Area" localSheetId="5">'LOTTO 19 - 35'!$A$1:$L$28</definedName>
    <definedName name="_xlnm.Print_Area" localSheetId="18">'LOTTO 190 - 202 '!$A$1:$L$23</definedName>
    <definedName name="_xlnm.Print_Area" localSheetId="19">'LOTTO 203 - 220'!$A$1:$L$31</definedName>
    <definedName name="_xlnm.Print_Area" localSheetId="22">'LOTTO 226 - 239'!$A$1:$L$30</definedName>
    <definedName name="_xlnm.Print_Area" localSheetId="23">'LOTTO 240 - 257'!$A$1:$L$32</definedName>
    <definedName name="_xlnm.Print_Area" localSheetId="25">'LOTTO 267 - 274'!$A$1:$L$16</definedName>
    <definedName name="_xlnm.Print_Area" localSheetId="26">'LOTTO 275 - 299 '!$A$1:$L$37</definedName>
    <definedName name="_xlnm.Print_Area" localSheetId="27">'LOTTO 300 - 312'!$A$1:$L$26</definedName>
    <definedName name="_xlnm.Print_Area" localSheetId="28">'LOTTO 313 - 329 '!$A$1:$L$36</definedName>
    <definedName name="_xlnm.Print_Area" localSheetId="29">'LOTTO 330 - 348'!$A$1:$L$36</definedName>
    <definedName name="_xlnm.Print_Area" localSheetId="30">'LOTTO 351 - 363'!$A$1:$L$27</definedName>
    <definedName name="_xlnm.Print_Area" localSheetId="31">'LOTTO 364 - 382'!$A$1:$L$32</definedName>
    <definedName name="_xlnm.Print_Area" localSheetId="32">'LOTTO 383 - 400'!$A$1:$L$24</definedName>
    <definedName name="_xlnm.Print_Area" localSheetId="7">'LOTTO 39 - 55'!$A$1:$L$36</definedName>
    <definedName name="_xlnm.Print_Area" localSheetId="33">'LOTTO 401 - 421'!$A$1:$L$34</definedName>
    <definedName name="_xlnm.Print_Area" localSheetId="34">'LOTTO 422 - 430'!$A$1:$L$22</definedName>
    <definedName name="_xlnm.Print_Area" localSheetId="35">'LOTTO 431 - 436'!$A$1:$L$20</definedName>
    <definedName name="_xlnm.Print_Area" localSheetId="36">'LOTTO 437 - 446 '!$A$1:$L$20</definedName>
    <definedName name="_xlnm.Print_Area" localSheetId="37">'LOTTO 447 - 465 '!$A$1:$L$41</definedName>
    <definedName name="_xlnm.Print_Area" localSheetId="38">'LOTTO 469 - 474'!$A$1:$L$12</definedName>
    <definedName name="_xlnm.Print_Area" localSheetId="39">'LOTTO 475 - 493 '!$A$1:$L$36</definedName>
    <definedName name="_xlnm.Print_Area" localSheetId="40">'LOTTO 494 - 497 '!$A$1:$L$26</definedName>
    <definedName name="_xlnm.Print_Area" localSheetId="41">'LOTTO 500 - 504 '!$A$1:$L$22</definedName>
    <definedName name="_xlnm.Print_Area" localSheetId="8">'LOTTO 58 - 68'!$A$1:$L$30</definedName>
    <definedName name="_xlnm.Print_Area" localSheetId="9">'LOTTO 69 - 83'!$A$1:$L$34</definedName>
    <definedName name="_xlnm.Print_Area" localSheetId="2">'LOTTO 9 - 10'!$A$1:$L$12</definedName>
    <definedName name="_xlnm.Print_Titles" localSheetId="0">'LEGGENDA'!$1:$1</definedName>
    <definedName name="_xlnm.Print_Titles" localSheetId="1">'LOTTO 1 - 8'!$1:$1</definedName>
    <definedName name="_xlnm.Print_Titles" localSheetId="11">'LOTTO 101 - 110'!$1:$1</definedName>
    <definedName name="_xlnm.Print_Titles" localSheetId="3">'LOTTO 11 - 14'!$1:$1</definedName>
    <definedName name="_xlnm.Print_Titles" localSheetId="12">'LOTTO 111 - 125'!$1:$1</definedName>
    <definedName name="_xlnm.Print_Titles" localSheetId="13">'LOTTO 126 - 137'!$1:$1</definedName>
    <definedName name="_xlnm.Print_Titles" localSheetId="14">'LOTTO 141 - 156'!$1:$1</definedName>
    <definedName name="_xlnm.Print_Titles" localSheetId="4">'LOTTO 15 - 18 '!$1:$1</definedName>
    <definedName name="_xlnm.Print_Titles" localSheetId="15">'LOTTO 158 - 171'!$1:$1</definedName>
    <definedName name="_xlnm.Print_Titles" localSheetId="16">'LOTTO 172 - 176'!$1:$1</definedName>
    <definedName name="_xlnm.Print_Titles" localSheetId="17">'LOTTO 177 - 189'!$1:$1</definedName>
    <definedName name="_xlnm.Print_Titles" localSheetId="5">'LOTTO 19 - 35'!$1:$1</definedName>
    <definedName name="_xlnm.Print_Titles" localSheetId="18">'LOTTO 190 - 202 '!$1:$1</definedName>
    <definedName name="_xlnm.Print_Titles" localSheetId="19">'LOTTO 203 - 220'!$1:$1</definedName>
    <definedName name="_xlnm.Print_Titles" localSheetId="20">'LOTTO 221 - 222'!$1:$1</definedName>
    <definedName name="_xlnm.Print_Titles" localSheetId="21">'LOTTO 223 - 225'!$1:$1</definedName>
    <definedName name="_xlnm.Print_Titles" localSheetId="22">'LOTTO 226 - 239'!$1:$1</definedName>
    <definedName name="_xlnm.Print_Titles" localSheetId="23">'LOTTO 240 - 257'!$1:$1</definedName>
    <definedName name="_xlnm.Print_Titles" localSheetId="24">'LOTTO 259 - 266 '!$1:$1</definedName>
    <definedName name="_xlnm.Print_Titles" localSheetId="25">'LOTTO 267 - 274'!$1:$1</definedName>
    <definedName name="_xlnm.Print_Titles" localSheetId="26">'LOTTO 275 - 299 '!$1:$1</definedName>
    <definedName name="_xlnm.Print_Titles" localSheetId="27">'LOTTO 300 - 312'!$1:$1</definedName>
    <definedName name="_xlnm.Print_Titles" localSheetId="28">'LOTTO 313 - 329 '!$1:$1</definedName>
    <definedName name="_xlnm.Print_Titles" localSheetId="29">'LOTTO 330 - 348'!$1:$1</definedName>
    <definedName name="_xlnm.Print_Titles" localSheetId="30">'LOTTO 351 - 363'!$1:$1</definedName>
    <definedName name="_xlnm.Print_Titles" localSheetId="6">'LOTTO 36 - 38'!$1:$1</definedName>
    <definedName name="_xlnm.Print_Titles" localSheetId="31">'LOTTO 364 - 382'!$1:$1</definedName>
    <definedName name="_xlnm.Print_Titles" localSheetId="32">'LOTTO 383 - 400'!$1:$1</definedName>
    <definedName name="_xlnm.Print_Titles" localSheetId="7">'LOTTO 39 - 55'!$1:$1</definedName>
    <definedName name="_xlnm.Print_Titles" localSheetId="33">'LOTTO 401 - 421'!$1:$1</definedName>
    <definedName name="_xlnm.Print_Titles" localSheetId="34">'LOTTO 422 - 430'!$1:$1</definedName>
    <definedName name="_xlnm.Print_Titles" localSheetId="35">'LOTTO 431 - 436'!$1:$1</definedName>
    <definedName name="_xlnm.Print_Titles" localSheetId="36">'LOTTO 437 - 446 '!$1:$1</definedName>
    <definedName name="_xlnm.Print_Titles" localSheetId="37">'LOTTO 447 - 465 '!$1:$1</definedName>
    <definedName name="_xlnm.Print_Titles" localSheetId="38">'LOTTO 469 - 474'!$1:$1</definedName>
    <definedName name="_xlnm.Print_Titles" localSheetId="39">'LOTTO 475 - 493 '!$1:$1</definedName>
    <definedName name="_xlnm.Print_Titles" localSheetId="40">'LOTTO 494 - 497 '!$1:$1</definedName>
    <definedName name="_xlnm.Print_Titles" localSheetId="41">'LOTTO 500 - 504 '!$1:$1</definedName>
    <definedName name="_xlnm.Print_Titles" localSheetId="8">'LOTTO 58 - 68'!$1:$1</definedName>
    <definedName name="_xlnm.Print_Titles" localSheetId="9">'LOTTO 69 - 83'!$1:$1</definedName>
    <definedName name="_xlnm.Print_Titles" localSheetId="10">'LOTTO 84 - 100 '!$1:$1</definedName>
    <definedName name="_xlnm.Print_Titles" localSheetId="2">'LOTTO 9 - 10'!$1:$1</definedName>
  </definedNames>
  <calcPr fullCalcOnLoad="1"/>
</workbook>
</file>

<file path=xl/sharedStrings.xml><?xml version="1.0" encoding="utf-8"?>
<sst xmlns="http://schemas.openxmlformats.org/spreadsheetml/2006/main" count="4267" uniqueCount="1600">
  <si>
    <t>Medicazione a base di alginato di calcio e di argento nanocristallino, Mis. 2x 30 cm. Mis. 10x 12,5 circa</t>
  </si>
  <si>
    <t>Medicazione idrocellulare adesiva per l'area sacrale in poliuretano con struttura tristratificato Mis. Cm. 22x22cm. Mis. 17x17cm. Circa</t>
  </si>
  <si>
    <t>15per.m</t>
  </si>
  <si>
    <t>Medicazione idrocellulare adesiva sterile, in poliuretano per ferite cavitarie Mis circolare da 5 cm. E tubolare da cm. 9x2,5</t>
  </si>
  <si>
    <t>Medicazione a base di idrogel amorfo peer lo sbrinamento del tessuto necrotico in confezione con applicatore 8 grammi circa</t>
  </si>
  <si>
    <t>Film in poliuretano trasdparente, con adesivo acrilico e griglia di monitoraggio sterile, Mis. cm. 10x12 cm. 15x20 circa</t>
  </si>
  <si>
    <t>Bende a rete -Bendaggio tubolare per ritenzione medicazioni, catenelle longitudinali in cotone, ordito elestico, Cal. 3, per addome</t>
  </si>
  <si>
    <t>Cateteri foley in silicone 100% biocompatibile inerte e non aderente:Due vie con punta morbida e palloncino da 3ml. No da 5/15 ml - Ch 20</t>
  </si>
  <si>
    <t>Cateteri foley in silicone 100% biocompatibile inerte e non aderente:Due vie con punta morbida e palloncino da 3ml. No da 5/15 ml - Ch 22</t>
  </si>
  <si>
    <t>Elettrodi a pinza per ecg.</t>
  </si>
  <si>
    <t>Biberons in vetro completo di tattarella per lattanti</t>
  </si>
  <si>
    <t>Zaffo senza iodoformio</t>
  </si>
  <si>
    <t>Tamponi auricolari diam. 0.8x2 circa</t>
  </si>
  <si>
    <t>Clorexidina gluconato flac.500 ml. Al 2%,oppure al 4 %</t>
  </si>
  <si>
    <t xml:space="preserve">Glicina sacca da 5 litri      </t>
  </si>
  <si>
    <t xml:space="preserve">Acido borico F.U. buste da 30 gr.  </t>
  </si>
  <si>
    <t xml:space="preserve">Cauteri monouso sterili,con temperatura regolabile </t>
  </si>
  <si>
    <t>Drenaggi in aspirazione a bassa pressione con evacuatore da 400 ml. , valvola antireflusso completo di ago e catetere -  Diam. Catetere fr. 12</t>
  </si>
  <si>
    <t>Drenaggi in aspirazione a bassa pressione con evacuatore da 400 ml. , valvola antireflusso completo di ago e catetere -  Diam. Catetere fr. 14</t>
  </si>
  <si>
    <t>Drenaggi in aspirazione a bassa pressione con evacuatore da 400 ml. , valvola antireflusso completo di ago e catetere -  Diam. Catetere fr. 16</t>
  </si>
  <si>
    <t>Drenaggi in aspirazione a bassa pressione con evacuatore da 400 ml. , valvola antireflusso completo di ago e catetere -  Diam. Catetere fr. 18</t>
  </si>
  <si>
    <t>Drenaggi Toracici in silicone radiopaco, sterili monouso mis. , ch 22</t>
  </si>
  <si>
    <t>300conf.</t>
  </si>
  <si>
    <t>puntine pungidito monouso sterili</t>
  </si>
  <si>
    <t>Apparecchio per aerosolterapia da parete completo di accessori</t>
  </si>
  <si>
    <t>Tubi di drenaggio piatti in silicone completi di trocar. - mm. 7</t>
  </si>
  <si>
    <t>Tubi di drenaggio piatti in silicone completi di trocar. - mm. 10</t>
  </si>
  <si>
    <t>Tubi di drenaggio rotondo in silicone, perforato nella parte terminale, con adattatore e trocar. - fr. 7</t>
  </si>
  <si>
    <t>Tubi di drenaggio rotondo in silicone, perforato nella parte terminale, con adattatore e trocar. - fr. 10</t>
  </si>
  <si>
    <t>Tubi di drenaggio rotondo in silicone, perforato nella parte terminale, con adattatore e trocar. - fr. 15</t>
  </si>
  <si>
    <t>Soluzione di Trypan blu purificato,sterile,in siringa preriempita 0,75ml</t>
  </si>
  <si>
    <t>Catetere Toracico trocar in PVC termosensibile, radiopaco con foro di controllo e indicatori di profondità, sterile, monouso, impugnatura anatomica da Ch 24</t>
  </si>
  <si>
    <t>Sistema per chiusura cute in 2-octilcianacrilato in fiala sterile con tampone applicatore da 0,5ml</t>
  </si>
  <si>
    <t>Sistema per chiusura cute in 2-octilcianacrilato in fiala sterile con applic. a beccuccioda da 0,5ml</t>
  </si>
  <si>
    <t>Sistema per chiusura cute in 2-octilcianacrilato in fiala sterile con tampone applicatore da 0,2ml</t>
  </si>
  <si>
    <t>Gel in acido ialuronico con applicatore laparoscopico</t>
  </si>
  <si>
    <t xml:space="preserve">Etere Etilico F.U. 100gr.   </t>
  </si>
  <si>
    <t xml:space="preserve">Merbromina flac. 30 ml. 2 %    </t>
  </si>
  <si>
    <t xml:space="preserve">Set per pompa Terumo in dotazione UTIC. - </t>
  </si>
  <si>
    <t xml:space="preserve">Gel per ultrasuoni in dispenser da 250ml. - </t>
  </si>
  <si>
    <t>Ammonio quaternario incolore per la cute flaconi da 1000 ml.</t>
  </si>
  <si>
    <t>Ammoni quaternari colorato (bruno) per delimitare il campo operatorio flac. 1000</t>
  </si>
  <si>
    <t>Tubi di drenaggio rotondo in silicone, perforato nella parte terminale, con adattatore e trocar. - fr. 19</t>
  </si>
  <si>
    <t>Set sterile, monouso per colangiografia intraoperativa di Rabinov, punta chiusa arrotondata con due fori laterali, rubinetto ad una via in plastica tubo in pvc, un attacco luer lock maschio in plastica, un attacco dell'ago metallico, una cannula in acciaio inox diametro 1,27 c. ca. , lunghezza 43 cm ca.</t>
  </si>
  <si>
    <t>Tubi endotracheali non cuffiati monouso, sterili, chiari, termosensibili, radiopachi, completi di connettori - Diam.  2,5 mm</t>
  </si>
  <si>
    <t>Guanti chirurgici a doppia membrana,esterna in lattice anallargico, interna in poliuretano ipoallergenico perfettamente accoppiato alla membrana esterna, alta resistenza tensile alle sollecitazioni, anatomici, antistress con bordino arrotondato, sterili lubrificati internamente con sostanze inerte. Mis  6,5</t>
  </si>
  <si>
    <t>Alcool etilico denaturato flac. Da 1.000 ml</t>
  </si>
  <si>
    <t>Reservoir da 400 ml. Per drenaggio rotondo e piatto</t>
  </si>
  <si>
    <t>Tubi di drenaggio rotondo in silicone, perforato nella parte terminale, con adattatore senza trocar - fr. 7</t>
  </si>
  <si>
    <t>Tubi di drenaggio rotondo in silicone, perforato nella parte terminale, con adattatore senza trocar - fr. 10</t>
  </si>
  <si>
    <t xml:space="preserve">Carta per eletrocadiografo ESAOTE P80. - </t>
  </si>
  <si>
    <t>Tubi a T per drenaggio biliare in puro silicone biocompatibile da mm. 4,5</t>
  </si>
  <si>
    <t>Aghi per anestesia spinale in acciaio inox, cono trasparente e punta di quincke- 22G x 90 cm ca</t>
  </si>
  <si>
    <t>Salvietta monouso per evidenziazione vene</t>
  </si>
  <si>
    <t>Sonda di Salem a doppia via in pvc termosensibile, monouso, sterile, radiopaco, con sistema di chiusura a valvola antireflusso - Ch 16</t>
  </si>
  <si>
    <t>Sonda di Salem a doppia via in pvc termosensibile, monouso, sterile, radiopaco, con sistema di chiusura a valvola antireflusso - Ch 18</t>
  </si>
  <si>
    <t>Sonda per il tamponamento delle varici esofagee. - Ch 14</t>
  </si>
  <si>
    <t>Sonda per il tamponamento delle varici esofagee. - Ch 18</t>
  </si>
  <si>
    <t>Sonda per il tamponamento delle varici esofagee. - Ch 16</t>
  </si>
  <si>
    <t>Sonda per il tamponamento delle varici esofagee. - Ch 21</t>
  </si>
  <si>
    <t>Sondini nasogastrici per aspirazione, monouso, sterili, radiopachi con manicotto in lettice, - Ch 8</t>
  </si>
  <si>
    <t>Sonda per lavanda gastrica, in pvc atossico, lunghezza 90x125 cm ca  . Adulti</t>
  </si>
  <si>
    <t>A0603-</t>
  </si>
  <si>
    <t>G020602-</t>
  </si>
  <si>
    <t>Cannula Tracheostomica in PVC termosensibile con flangia variabile, armata, mis. 8</t>
  </si>
  <si>
    <t>Cannula Tracheostomica in PVC termosensibile con flangia variabile, armata, mis. 9</t>
  </si>
  <si>
    <t>Guanti sterili monouso, per uso chirurgico, senza polvere doppio strato, in lattice di gomma naturale forma anatomica, dotati di manichetta con cordolo antiarrotolamento anallergici. Mis   7</t>
  </si>
  <si>
    <t xml:space="preserve">Iodopovidone da lt. 1     </t>
  </si>
  <si>
    <t>Argento metallico (Argento Katadin colloidale chimico) perossido di benzolo (pari ad anidro )</t>
  </si>
  <si>
    <t>Cappucci  per termometro a raggi infrarossi</t>
  </si>
  <si>
    <t>Cateteri endovenosi in silicone Biocompatibile , sterile, lunghezza 25 cm. - Fr. 3,8</t>
  </si>
  <si>
    <t>Cateteri endovenosi in silicone Biocompatibile , sterile, lunghezza 25 cm. - Fr. 5,1</t>
  </si>
  <si>
    <t>Copertine termiche per la copertura dei pazienti in rianimazione. Adulti. N.B.: la ditta che si aggiudicherà questo lotto, dovrà fornire, senza alcun onere per l'azienda, gli apparecchi necessari all'utilizzo.</t>
  </si>
  <si>
    <t>Copertine termiche per la copertura dei pazienti in rianimazione. Pediatrico. N.B.: la ditta che si aggiudicherà questo lotto, dovrà fornire, senza alcun onere per l'azienda, gli apparecchi necessari all'utilizzo.</t>
  </si>
  <si>
    <t>Kit completo per la gestione del dolore post-operatorio con catetere multiforo, cannula per l'introduzione,medicazione,sistema di fissaggio- modello singolo</t>
  </si>
  <si>
    <t>Kit completo per la gestione del dolore post-operatorio con catetere multiforo, cannula per l'introduzione,medicazione,sistema di fissaggio- modello doppio</t>
  </si>
  <si>
    <t>Tamponi chirurgici laparotomici in garza di cotone idrofilo, radiopachi, con filo di bario, sterili rotondi da mm. 30</t>
  </si>
  <si>
    <t>Ditta</t>
  </si>
  <si>
    <t>Biomedical Technology</t>
  </si>
  <si>
    <t>72-3001</t>
  </si>
  <si>
    <t xml:space="preserve">20% </t>
  </si>
  <si>
    <t>72-3000</t>
  </si>
  <si>
    <t>Becton Dickinson It.</t>
  </si>
  <si>
    <t>M.G. Lorenzatto</t>
  </si>
  <si>
    <t>CV-02100</t>
  </si>
  <si>
    <t>CV-04100</t>
  </si>
  <si>
    <t>Alfa Intes</t>
  </si>
  <si>
    <t>110-23</t>
  </si>
  <si>
    <t>113-27</t>
  </si>
  <si>
    <t>600-10</t>
  </si>
  <si>
    <t>IR100</t>
  </si>
  <si>
    <t>3.M.C.</t>
  </si>
  <si>
    <t>DI/112/4</t>
  </si>
  <si>
    <t>Delta Med</t>
  </si>
  <si>
    <t>30.M0244.00</t>
  </si>
  <si>
    <t>10 pz.</t>
  </si>
  <si>
    <t>Polimedica</t>
  </si>
  <si>
    <t>Guanti sterili monouso, per uso chirurgico, senza polvere doppio strato, in lattice di gomma naturale forma anatomica, dotati di manichetta con cordolo antiarrotolamento anallergici. Mis   7,5</t>
  </si>
  <si>
    <t>Sacche post-opertorie diametro doppio fondo aperto</t>
  </si>
  <si>
    <t>Sonda monouso sterile per prelievo endmetriale con guaina e raccordo per siringa luer-lock mm. 2</t>
  </si>
  <si>
    <t>Cannule orofaringee di guedel, codice colore, monopazienti, sterili mis. 00</t>
  </si>
  <si>
    <t>Cannule orofaringee di guedel, codice colore, monopazienti, sterili mis. 0</t>
  </si>
  <si>
    <t>Cannule orofaringee di guedel, codice colore, monopazienti, sterili mis. 1</t>
  </si>
  <si>
    <t>Cannule orofaringee di guedel, codice colore, monopazienti, sterili mis. 2</t>
  </si>
  <si>
    <t>Cannule orofaringee di guedel, codice colore, monopazienti, sterili mis. 3</t>
  </si>
  <si>
    <t>Cannule orofaringee di guedel, codice colore, monopazienti, sterili mis. 4</t>
  </si>
  <si>
    <t>Cannule orofaringee di guedel, codice colore, monopazienti, sterili mis. 5</t>
  </si>
  <si>
    <t>Occhiali per ossigenoterapia trasparenti, in plastica morbida, completi di tubo - Adulti</t>
  </si>
  <si>
    <t>Occhiali per ossigenoterapia trasparenti, in plastica morbida, completi di tubo -Pediat.</t>
  </si>
  <si>
    <t xml:space="preserve">Maschere per ossigenoterapia in pvc trasparenti con nastyro elastico regolabile-Adulti </t>
  </si>
  <si>
    <t>Tamponi chirurgici laparotomici in garza di cotone idrofilo, radiopachi, con filo di bario, sterili rotondi da mm. 40</t>
  </si>
  <si>
    <t>MS/00014/10</t>
  </si>
  <si>
    <t>MS/00014/12</t>
  </si>
  <si>
    <t>MS/00014/14</t>
  </si>
  <si>
    <t>MS/00014/16</t>
  </si>
  <si>
    <t>Luigi Salvadori</t>
  </si>
  <si>
    <t>Kg. 20</t>
  </si>
  <si>
    <t>Teleflex Medical</t>
  </si>
  <si>
    <t>10 PZ</t>
  </si>
  <si>
    <t>191565-051800</t>
  </si>
  <si>
    <t>191565-101800</t>
  </si>
  <si>
    <t>191565-201800</t>
  </si>
  <si>
    <t>25 PZ</t>
  </si>
  <si>
    <t>SU22L65</t>
  </si>
  <si>
    <t>0,175 cad. GUANTO</t>
  </si>
  <si>
    <t>50 paia (100 guanti)</t>
  </si>
  <si>
    <t>SU22L70</t>
  </si>
  <si>
    <t>SU22L75</t>
  </si>
  <si>
    <t>SU22L80</t>
  </si>
  <si>
    <t>SU22L85</t>
  </si>
  <si>
    <t>0,0825 cad. GUANTO</t>
  </si>
  <si>
    <t>60 paia (120 guanti)</t>
  </si>
  <si>
    <t>121555+ 121503</t>
  </si>
  <si>
    <t>1 pz</t>
  </si>
  <si>
    <t>50 pz</t>
  </si>
  <si>
    <t>40-0005-033</t>
  </si>
  <si>
    <t>40-0005-011</t>
  </si>
  <si>
    <t>2A040225</t>
  </si>
  <si>
    <t>100 PZ</t>
  </si>
  <si>
    <t>2A040228</t>
  </si>
  <si>
    <t>2A040230</t>
  </si>
  <si>
    <t>1F051210</t>
  </si>
  <si>
    <t>1F051212</t>
  </si>
  <si>
    <t>1F051214</t>
  </si>
  <si>
    <t>1F051216</t>
  </si>
  <si>
    <t>1F051218</t>
  </si>
  <si>
    <t>1F051206</t>
  </si>
  <si>
    <t>1F051208</t>
  </si>
  <si>
    <t>DRROSA10</t>
  </si>
  <si>
    <t>DRROSA15</t>
  </si>
  <si>
    <t>DRROSA19</t>
  </si>
  <si>
    <t>DRROSA7</t>
  </si>
  <si>
    <t>Betatex</t>
  </si>
  <si>
    <t>A58AN</t>
  </si>
  <si>
    <t>L954N</t>
  </si>
  <si>
    <t>SD0115S</t>
  </si>
  <si>
    <t>M259N</t>
  </si>
  <si>
    <t>T52AC00000S</t>
  </si>
  <si>
    <t xml:space="preserve"> 5 pezzi </t>
  </si>
  <si>
    <t xml:space="preserve">6 pezzi </t>
  </si>
  <si>
    <t>Sonda di Salem a doppia via in pvc termosensibile, monouso, sterile, radiopaco, con sistema di chiusura a valvola antireflusso - Ch 14</t>
  </si>
  <si>
    <t>Aghi a farfalla con ago in acciaio inox, a pareti sottili, punta triplice affilatura con angolatura corta, cappuccio salva ago, tubo di raccordo in pvc flessibile e trasparente , raccordo terminale luer lock con tappo protettivo, sterili, apirogeni, monouso da  27 G</t>
  </si>
  <si>
    <t xml:space="preserve">Copertina isotermica in film di poliestere, con copertura in alluminio/alluminio dorato. Ha la funzione di isolare termicamente l'infortunato in funzione dela lato esterno utilizzato. Argento: protegge dal caldo, Dorato: protegge dal freddo. Dim. Cm.210x160 circa. </t>
  </si>
  <si>
    <t>Ago per anestesia retrobulbare monouso,con punta arrotondata 40x22mm 25Gx7/8</t>
  </si>
  <si>
    <t>Sacca preriempita completa di sistema di prelievo a circuito chiuso. Varie Misure</t>
  </si>
  <si>
    <t>Maschera facciale per anestesia, in gomma nera antistatica autoclavabili - Mis. 0</t>
  </si>
  <si>
    <t>Maschera facciale per anestesia, in gomma nera antistatica autoclavabili - Mis. 1</t>
  </si>
  <si>
    <t>Maschera facciale per anestesia, in gomma nera antistatica autoclavabili - Mis. 2</t>
  </si>
  <si>
    <t>Compresse sterili laparatomiche in tnt radiopache mis. 45x60</t>
  </si>
  <si>
    <t>Collari cervicali rigidi.misura piccola</t>
  </si>
  <si>
    <t>Telini sterili verdi in tnt a doppio strato ASSORBENTE cm. 75x90</t>
  </si>
  <si>
    <t>Abbassalingua in legno, sterili, confezionati in incarto singolo monouso termosaldato</t>
  </si>
  <si>
    <t>Bende a rete -Bendaggio tubolare per ritenzione medicazioni, catenelle longitudinali in cotone, ordito elestico, Cal. 6, per addome</t>
  </si>
  <si>
    <t>Bisturi monouso sterili con lama in acciaio inox, confezionati singolarmente, lama esente da materiali di lavorazione, con rinforzo a protezione della stessa. N.  11</t>
  </si>
  <si>
    <t>Bisturi monouso sterili con lama in acciaio inox, confezionati singolarmente, lama esente da materiali di lavorazione, con rinforzo a protezione della stessa. N.  12</t>
  </si>
  <si>
    <t>Carta per stampante ecografo, UPP110HD originale</t>
  </si>
  <si>
    <t>Tamponi nasali ed auricolari in acetato di polivinile idrossilato, sterili cm. 8x2x1,5 ca.</t>
  </si>
  <si>
    <t>Tamponi nasali ed auricolari in acetato di polivinile idrossilato, sterili cm. 4,5x2x1,5 ca.</t>
  </si>
  <si>
    <t>Tamponi nasali ed auricolari in acetato di polivinile idrossilato, sterili cm. 10x2,5x1,5 ca.</t>
  </si>
  <si>
    <t>Tamponi nasali ed auricolari in acetato dipolivinile idrossilato, sterili, per compressione singola con cannula cm. 8x2x1,5 ca</t>
  </si>
  <si>
    <t>Tamponi nasali ed auricolari in acetato dipolivinile idrossilato, sterili, con cannula cm. 8x2x1,5 ca</t>
  </si>
  <si>
    <t xml:space="preserve">Tamponi vaginali monouso. - </t>
  </si>
  <si>
    <t xml:space="preserve">Carta originale Mitsubishi CK 900/L. - </t>
  </si>
  <si>
    <t xml:space="preserve">Carta originale Mitsubishi CK150S. - </t>
  </si>
  <si>
    <t>Strisce reattive per la determinazione quantitativa del glucosio nel sangue intero mediante goccia di sangue capillare da aggiungere direttamente su striscia già inserita su reflettometro o da far apirare a striscia già inserita</t>
  </si>
  <si>
    <t>0025910</t>
  </si>
  <si>
    <t>387151S</t>
  </si>
  <si>
    <t>0025997</t>
  </si>
  <si>
    <t>0025996</t>
  </si>
  <si>
    <t>0025985</t>
  </si>
  <si>
    <t xml:space="preserve">Uncini retrattori dell'iride. - </t>
  </si>
  <si>
    <t>Punch per la preparazione della cornea del donatore</t>
  </si>
  <si>
    <t>Nastro in silicone da 2 mm., per cerchiaggio in conf.sterile</t>
  </si>
  <si>
    <t>Nastro in silicone da 2,5 mm., per cerchiaggio in conf.sterile</t>
  </si>
  <si>
    <t xml:space="preserve">Conf. Pellicole Mitsubishi K65 Hm. - </t>
  </si>
  <si>
    <t>Cerotti adesivi in tnt su film plastico, con adesivo ipoallergenico, areati, avvolti su bobina cm. 15x10 mt.</t>
  </si>
  <si>
    <t>Cerotti adesivi in tnt su film plastico, con adesivo ipoallergenico, areati, avvolti su bobina cm. 20x10 mt.</t>
  </si>
  <si>
    <t>Medicazioni adesive sterili,assorbenti, per piaghe da decubito e ulcere varicose, doppio strato interno idrocolloide, esterno semipermeabile cm 15x8</t>
  </si>
  <si>
    <t>Telo oftalmico per chirurgia con film trasparente e doppia sacca raccogli liquidi già adesa mis. Cm. 210x110</t>
  </si>
  <si>
    <t>Drenaggi in aspirazione a alta pressione con evacuatore da 400 ml. , valvola antireflusso completo di ago e catetere - Diam. Cateterefr. 7-10-12-14-16-18</t>
  </si>
  <si>
    <t>Contenitori rigidi in policarbonato monouso completi di filtro antibatterico e antifumo in gore-tex,  da 1,2 ml. Circa</t>
  </si>
  <si>
    <t>confezione da 5 pezzi indivisibile</t>
  </si>
  <si>
    <t>0008000073</t>
  </si>
  <si>
    <t>Buste per Sterilizzazione Mis……….. Grande</t>
  </si>
  <si>
    <t>Sonda per lavanda gastrica, in pvc atossico, lunghezza 90x125 cm ca  . Bambini</t>
  </si>
  <si>
    <t>Cannule per aspirazione intrauterina sterili, monouso, con serbatoio, metodo Karman - Diam.  3 mm</t>
  </si>
  <si>
    <t>Splint nasale Mis. M con alette modulabili e separato dalla parte adesiva da porre sul setto nasale</t>
  </si>
  <si>
    <t>Tubi a T per drenaggio biliare in puro silicone biocompatibile da mm. 5</t>
  </si>
  <si>
    <t>Sonda duodenale di levin, sterile monouso in pvc termpsensilbile, radiopaco con raccordo ad imbuto, lunghezza cm. 90x120 - Ch 18</t>
  </si>
  <si>
    <t>Sonda duodenale di levin, sterile monouso in pvc termpsensilbile, radiopaco con raccordo ad imbuto, lunghezza cm. 90x120 - Ch 16</t>
  </si>
  <si>
    <t xml:space="preserve">Maschere per ossigenoterapia in pvc trasparenti con nastyro elastico regolabile-Pediat </t>
  </si>
  <si>
    <t>Cerotti adesivi su tnt con adesivo acrilico ipoallergenico,areati,avvolti su bobina cm.10 ca.x5 mt.</t>
  </si>
  <si>
    <t>Siringhe monouso sterili, apirogene in polipropilene, cilindro graduato, asta ed anello di tenuta in gomma gradazione indelebile cono luer, confezione singola in busta termosaldata, cono centrale con ago assemblato :10 ml ago 21G</t>
  </si>
  <si>
    <t>Microbisturi monouso 2.75</t>
  </si>
  <si>
    <t>Microbisturi monouso 15°</t>
  </si>
  <si>
    <t>Aghi ipodermici 30G</t>
  </si>
  <si>
    <t>Bende orlate cm. 7.5x5cm</t>
  </si>
  <si>
    <t>Sclerotomi 19 G</t>
  </si>
  <si>
    <t>Spatole di Tano monouso, per chirurgia vitreo-retinica da 20G</t>
  </si>
  <si>
    <t>Spatole di Tano monouso, per chirurgia vitreo-retinica da 23G</t>
  </si>
  <si>
    <t>Pinze per membrane monouso 23G</t>
  </si>
  <si>
    <t>Pinze per ILM monouso 23G</t>
  </si>
  <si>
    <t>Forbici curve monouso 23G</t>
  </si>
  <si>
    <t>Back flush passivo monouso 23G</t>
  </si>
  <si>
    <t>Micropik 60 mm.23G</t>
  </si>
  <si>
    <t>Cannule per aspirazione intrauterina sterili, monouso, con serbatoio, metodo Karman - Diam.  9 mm</t>
  </si>
  <si>
    <t>Cateteri foley in silicone 100% biocompatibile inerte e non aderente:Due vie con punta morbida e palloncino da 3ml. No da 5/15 ml - Ch 14</t>
  </si>
  <si>
    <t>Cateteri foley in silicone 100% biocompatibile inerte e non aderente:Due vie con punta morbida e palloncino da 3ml. No da 5/15 ml - Ch 16</t>
  </si>
  <si>
    <t>Cateteri foley in silicone 100% biocompatibile inerte e non aderente:Due vie con punta morbida e palloncino da 3ml. No da 5/15 ml - Ch 18</t>
  </si>
  <si>
    <t xml:space="preserve">Catetere per il cateterismo venoso centrale, attraverso la tecnica di inserimento Seldinger, dotato delle caratteristiche seguenti: punta morbida aperta, ago per introduzione a due vie con valvola automatica per l'inserimento della guida senza richiedere la sconnessione della siringa, tre lumi (3 Lumi), per Adulti. </t>
  </si>
  <si>
    <t>quantità   presunta annua</t>
  </si>
  <si>
    <t>Guanti chirurgici a doppia membrana,esterna in lattice anallargico, interna in poliuretano ipoallergenico perfettamente accoppiato alla membrana esterna, alta resistenza tensile alle sollecitazioni, anatomici, antistress con bordino arrotondato, sterili lubrificati internamente con sostanze inerte. Mis  7</t>
  </si>
  <si>
    <t>Guanti chirurgici a doppia membrana,esterna in lattice anallargico, interna in poliuretano ipoallergenico perfettamente accoppiato alla membrana esterna, alta resistenza tensile alle sollecitazioni, anatomici, antistress con bordino arrotondato, sterili lubrificati internamente con sostanze inerte. Mis  7,5</t>
  </si>
  <si>
    <t>Guanti chirurgici a doppia membrana,esterna in lattice anallargico, interna in poliuretano ipoallergenico perfettamente accoppiato alla membrana esterna, alta resistenza tensile alle sollecitazioni, anatomici, antistress con bordino arrotondato, sterili lubrificati internamente con sostanze inerte. Mis  8</t>
  </si>
  <si>
    <t>Catetere a doppia via per applicazione laparoscopica del Tissucol tipo Spray</t>
  </si>
  <si>
    <t>Catetere a doppia via per applicazione laparoscopica del Tissucol tipo applicatore</t>
  </si>
  <si>
    <t xml:space="preserve">Sistema farmaco meccanico ad infusione controllata per trattamento isolato trombi mis. 6 fr.x 10 cm. </t>
  </si>
  <si>
    <t xml:space="preserve">Sistema farmaco meccanico ad infusione controllata per trattamento isolato trombi mis. 6 fr.x 20 cm. </t>
  </si>
  <si>
    <t>Compresse sterili laparatomiche in tnt radiopache mis. 30x 40</t>
  </si>
  <si>
    <t>Compresse sterili laparatomiche in tnt radiopache mis. 40x 40</t>
  </si>
  <si>
    <t>Aghi a farfalla con ago in acciaio inox, a pareti sottili, punta triplice affilstura con angolatura corta, cappuccio salva ago, tubo di raccordo in pvc flessibile e trasparente , raccordo terminale luer lock con tappo protettivo, sterili, apirogeni, monouso da  22 G</t>
  </si>
  <si>
    <t>Guanti chirurgici in lattice di gomma naturali, sterili, anatomici, antistress, manichette lunghe con bordo arrotondato, spessore differenziato,aspersi internamenti con polverte inerte, lubrificante vegetale. Confezionato a paio in doppio incarto, polsi rovesciati, colore chiaro mis. 6,5</t>
  </si>
  <si>
    <t>Guanti chirurgici a doppia membrana,esterna in lattice anallargico, interna in poliuretano ipoallergenico perfettamente accoppiato alla membrana esterna, alta resistenza tensile alle sollecitazioni, anatomici, antistress con bordino arrotondato, sterili lubrificati internamente con sostanze inerte. Mis  8,5</t>
  </si>
  <si>
    <t>Guanti per oculistica ultra sottili, monouso, sterili  Mis  7,5</t>
  </si>
  <si>
    <t>Guanti sterili monouso, per uso chirurgico, senza polvere doppio strato, in lattice di gomma naturale forma anatomica, dotati di manichetta con cordolo antiarrotolamento anallergici. Mis   6,5</t>
  </si>
  <si>
    <t>Drenaggi Toracici in silicone radiopaco, sterili monouso mis. , ch 20</t>
  </si>
  <si>
    <t>Drenaggi Toracici in silicone radiopaco, sterili monouso mis. , ch 24</t>
  </si>
  <si>
    <t>Drenaggi Toracici in silicone radiopaco, sterili monouso mis. , ch 32</t>
  </si>
  <si>
    <t>Drenaggi Toracici in silicone radiopaco, sterili monouso mis. , ch 36</t>
  </si>
  <si>
    <t>Drenaggi Toracici in silicone radiopaco, sterili monouso mis. , ch 40</t>
  </si>
  <si>
    <t>Bende a rete -Bendaggio tubolare per ritenzione medicazioni, catenelle longitudinali in cotone, ordito elestico, Cal. 9, per addome</t>
  </si>
  <si>
    <t>Tampone in garza impregnata di emostatico per tamponamento nasale cm. 2x1 mt. Ca</t>
  </si>
  <si>
    <t>Ovatta di cotone idrofilo F.U. non sterile conf. Da Kg. 1 netto, in busta trasparente di polietilene marca oro</t>
  </si>
  <si>
    <t>Carta termica a reazione nera per ecg monocanale da mm. 50x30mt.</t>
  </si>
  <si>
    <t>Carta termochimica per apparecchiatura Ote Personal 210 mis. 210x150x170</t>
  </si>
  <si>
    <t>Rotoli di nastro per avvenuta sterilizzazione in autoclave</t>
  </si>
  <si>
    <t>Carta termica per stampante Mitsubishi K70 B K71</t>
  </si>
  <si>
    <t xml:space="preserve">Carta per Ecg Cardioline Delta Plus 1. - </t>
  </si>
  <si>
    <t xml:space="preserve">Carta per Ecg Cardioline Delta Plus 3. - </t>
  </si>
  <si>
    <t>Carta termica 58mm. per stampante "Omasa" in dotazione</t>
  </si>
  <si>
    <t>Medicazioni adesive sterili,assorbenti, per piaghe da decubito e ulcere varicose, doppio strato interno idrocolloide, esterno semipermeabile cm 20x10</t>
  </si>
  <si>
    <t>Busta da 1 rotolo cm.15x1mt</t>
  </si>
  <si>
    <t>Sfigmomanometro a mercurio, colonna di precisione in vetro 4,2 mm + 0,2 mm. Diam. Interno, buona lettuura della scala anodizzata, bracciale velcro per adulti, rubinetto chisura mercurio. A cassetta</t>
  </si>
  <si>
    <t>Aghi atraumatici per elettroneurostimolazione unipolare, con punta a matita e foro laterale per la realizzazione dei blocchi periferici, completi di telino, pinza, ciotola e siringhe in conf. unica sterile da 21 G x 90 mm</t>
  </si>
  <si>
    <t>Siringhe da 50ml, complete di tubo di raccordo  di linea per pompa d'infusione Braun in dotazione al settore terapia intensiva coronarica</t>
  </si>
  <si>
    <t xml:space="preserve">Maschera laringea Fastrach kit completo di tubi endotracheali e stabilizzatore. -  </t>
  </si>
  <si>
    <t>Emostatico in gel costituito da trombina 5000 U.I e granuli di gelatina di collagene.</t>
  </si>
  <si>
    <t>Applicatore laparoscopico per gel suddetto</t>
  </si>
  <si>
    <t>Dispositivo di fissaggio per cateteri in schiuma di polietilene e poliestere disponibile in varie misure e per diverse tipologie</t>
  </si>
  <si>
    <t>Emostatico chirurgico biocompatibile in polvere costituito da particelle di polisaccaride microporoso ad azione rapida e riassorbibile. Flac. da 3-5 gr.</t>
  </si>
  <si>
    <t>Dispositivo per incannulazione a sistema chiuso multifunzionale con valvola idrofobica. Ch 18</t>
  </si>
  <si>
    <t>Dispositivo per incannulazione a sistema chiuso multifunzionale con valvola idrofobica. Ch 20</t>
  </si>
  <si>
    <t>Dispositivo per incannulazione a sistema chiuso multifunzionale con valvola idrofobica. Ch 22</t>
  </si>
  <si>
    <t>Dispositivo per incannulazione a sistema chiuso multifunzionale con valvola idrofobica. Ch 24</t>
  </si>
  <si>
    <t xml:space="preserve">Spugna di gelatina sterile e assorbente,insolubile in acqua e dotata di effetto emostatico: tampone diam. 30mm x 80mm-  </t>
  </si>
  <si>
    <t xml:space="preserve">Spugna di gelatina sterile e assorbente,insolubile in acqua e dotata di effetto emostatico: t Standard mis.80x50x10mm.- . </t>
  </si>
  <si>
    <t xml:space="preserve">Spugna di gelatina sterile e assorbente,insolubile in acqua e dotata di effetto emostatico:  Strip mis.80x20x10mm. </t>
  </si>
  <si>
    <t>R9001</t>
  </si>
  <si>
    <t>A1002-</t>
  </si>
  <si>
    <t>L030101</t>
  </si>
  <si>
    <t>Q0302-</t>
  </si>
  <si>
    <t>Z1302</t>
  </si>
  <si>
    <t>U0202-</t>
  </si>
  <si>
    <t>M05-</t>
  </si>
  <si>
    <t>H900101-</t>
  </si>
  <si>
    <t>Y060312</t>
  </si>
  <si>
    <t>Z130190-</t>
  </si>
  <si>
    <t>R07020301</t>
  </si>
  <si>
    <t>U080102</t>
  </si>
  <si>
    <t>M040102-</t>
  </si>
  <si>
    <t>M04-</t>
  </si>
  <si>
    <t>C01010102</t>
  </si>
  <si>
    <t>A060202</t>
  </si>
  <si>
    <t>A030104</t>
  </si>
  <si>
    <t>T0204-</t>
  </si>
  <si>
    <t>C0205-</t>
  </si>
  <si>
    <t>M0405-</t>
  </si>
  <si>
    <t>C9004</t>
  </si>
  <si>
    <t>L010405-</t>
  </si>
  <si>
    <t>Y210309</t>
  </si>
  <si>
    <t>T030502</t>
  </si>
  <si>
    <t>TO3 -</t>
  </si>
  <si>
    <t>H90020102</t>
  </si>
  <si>
    <t>D05-</t>
  </si>
  <si>
    <t>M020202-</t>
  </si>
  <si>
    <t>L1702-</t>
  </si>
  <si>
    <t>Z12149006</t>
  </si>
  <si>
    <t>A07-</t>
  </si>
  <si>
    <t>C01901901</t>
  </si>
  <si>
    <t>A060201</t>
  </si>
  <si>
    <t>Carta termica per Ecotocografo fetale H&amp;P 7974</t>
  </si>
  <si>
    <t xml:space="preserve">Kit completo per la msurazione della PVC. - </t>
  </si>
  <si>
    <t>Maschera facciale per anestesia, in gomma nera antistatica autoclavabili - Mis. 3</t>
  </si>
  <si>
    <t>Maschera facciale per anestesia, in gomma nera antistatica autoclavabili - Mis. 4</t>
  </si>
  <si>
    <t>Maschera facciale per anestesia, in gomma nera antistatica autoclavabili - Mis. 5</t>
  </si>
  <si>
    <t>Raccordo e connettore tipo t pediatrico  sterile monouso</t>
  </si>
  <si>
    <t>Raccordo e connettore tipo t adulti sterile monouso</t>
  </si>
  <si>
    <t>Aghi a farfalla con ago in acciaio inox, a pareti sottili, punta triplice affilstura con angolatura corta, cappuccio salva ago, tubo di raccordo in pvc flessibile e trasparente , raccordo terminale luer lock con tappo protettivo, sterili, apirogeni, monouso da  19 G</t>
  </si>
  <si>
    <t>50conf.</t>
  </si>
  <si>
    <t>30per tipo</t>
  </si>
  <si>
    <t>360xmis.</t>
  </si>
  <si>
    <t>Drenaggi in aspirazione a bassa pressione con evacuatore da 400 ml. , valvola antireflusso completo di ago e catetere -  Diam. Catetere fr. 7</t>
  </si>
  <si>
    <t>Drenaggi in aspirazione a bassa pressione con evacuatore da 400 ml. , valvola antireflusso completo di ago e catetere -  Diam. Catetere fr. 10</t>
  </si>
  <si>
    <t>Striscie adesive per suture cutanee di precisione. - mm. 75x3 ca.</t>
  </si>
  <si>
    <t>BARRYCIDAL</t>
  </si>
  <si>
    <t>100 PZ.</t>
  </si>
  <si>
    <t>15 x mis</t>
  </si>
  <si>
    <t>Protesi vascolare per fistola arteovenosa in PTFE con elastomero autosiggillante,costruzione trilaminare e con o senza antibiotico;Modello retta diam.6mm lungh.50cm-Modello pre-curvata diam.6mm lungh.50cm o prodotto similare.</t>
  </si>
  <si>
    <t>Carta termochimica per apparecchiature Schiller AT3 mis. 70x100x200</t>
  </si>
  <si>
    <t>Carta a colori Sony - UPC 5010 - conf. Da 100 pellicole</t>
  </si>
  <si>
    <t>Gel per Ecg in dispenser da 250 ml..</t>
  </si>
  <si>
    <t>MO3-</t>
  </si>
  <si>
    <t>M03-</t>
  </si>
  <si>
    <t>Q03-</t>
  </si>
  <si>
    <t>C0102-</t>
  </si>
  <si>
    <t>C0101-</t>
  </si>
  <si>
    <t>D0201-</t>
  </si>
  <si>
    <t>M0203-</t>
  </si>
  <si>
    <t>M02-</t>
  </si>
  <si>
    <t>AO601-</t>
  </si>
  <si>
    <t>MO20101-</t>
  </si>
  <si>
    <t>DO40101</t>
  </si>
  <si>
    <t>MO404-</t>
  </si>
  <si>
    <t>MO302-</t>
  </si>
  <si>
    <t>MO4-</t>
  </si>
  <si>
    <t>MO101-</t>
  </si>
  <si>
    <t>MO102-</t>
  </si>
  <si>
    <t>AO30104</t>
  </si>
  <si>
    <t>AO7-</t>
  </si>
  <si>
    <t>AO60303-</t>
  </si>
  <si>
    <t>AO603-</t>
  </si>
  <si>
    <t>A10-</t>
  </si>
  <si>
    <t>AO60204</t>
  </si>
  <si>
    <t>AO2-</t>
  </si>
  <si>
    <t>AO6-</t>
  </si>
  <si>
    <t>GO102-</t>
  </si>
  <si>
    <t>GO201-</t>
  </si>
  <si>
    <t>GO202-</t>
  </si>
  <si>
    <t>GO20301</t>
  </si>
  <si>
    <t>MO20105-</t>
  </si>
  <si>
    <t>U0801-</t>
  </si>
  <si>
    <t>U089003</t>
  </si>
  <si>
    <t>U089006</t>
  </si>
  <si>
    <t>U09030301</t>
  </si>
  <si>
    <t>V0101</t>
  </si>
  <si>
    <t>V0201</t>
  </si>
  <si>
    <t>V0202</t>
  </si>
  <si>
    <t>V0104</t>
  </si>
  <si>
    <t>V03010102</t>
  </si>
  <si>
    <t>V03010101</t>
  </si>
  <si>
    <t>V04-</t>
  </si>
  <si>
    <t>V9001</t>
  </si>
  <si>
    <t>V9003</t>
  </si>
  <si>
    <t>V9004</t>
  </si>
  <si>
    <t>V9009</t>
  </si>
  <si>
    <t>Z12021003</t>
  </si>
  <si>
    <t>Z12030301</t>
  </si>
  <si>
    <t>Maschere per ossigenoterapia in pvc trasparenti con nastro elastico regolabile a sette concentrazioni con connettore tipo venturini regolabile - Adulti</t>
  </si>
  <si>
    <t>Maschere per ossigenoterapia in pvc trasparenti con nastro elastico regolabile a sette concentrazioni con connettore tipo venturini regolabile - Pediatrico</t>
  </si>
  <si>
    <t>Ago a ghigliottina semiautomatio ecoriflettente per prelievo istologico, con impugnatura ad anelli mis. 14-16-18-20 x 7-9-11-15-20 cm.</t>
  </si>
  <si>
    <t>Deflussore per nutrizione enterale con sacca da 1.000 cc..</t>
  </si>
  <si>
    <t xml:space="preserve">Sistema per ossigenoterapia e nebulizzazione riscaldata adulti e pediatrico composto da: flacone preriempito di acqua pentadistillata, raccordo per ossigenoterapia, raccordo per nebulizzazione, riscaldatore per nebulizzazione, kit circuito, maschera e sacca raccoglicondensa. </t>
  </si>
  <si>
    <t>Circuito "Va e Vieni" monouso per la somministrazione di miscele gassose con tubo laterale di adduzione gas, valvole di scarico senza parti mobili e metalliche per l'utilizzo anche in RMN, ad apertura geometrica APL graduata, provvisto di valvola di sicurezza pretarata completo di raccordi multipli, con pallone senza lattice. Cof. singola sterile. Pallone lt.2 -  Adulti</t>
  </si>
  <si>
    <t>Circuito "Va e Vieni" monouso per la somministrazione di miscele gassose con tubo laterale di adduzione gas, valvole di scarico senza parti mobili e metalliche per l'utilizzo anche in RMN, ad apertura geometrica APL graduata, provvisto di valvola di sicurezza pretarata completo di raccordi multipli, con pallone senza lattice. Cof. singola sterile. Pallone lt.1 -  Pediatrico</t>
  </si>
  <si>
    <t>Protesi vascolare periferica,retta,in PTFE rivestito ,,cono senza gelatina idrosolubile,parete da 0,49mm elasticità bidirezionale e con o senza antibiotico,con supporto in PTFE espanso: diam.5/6/7/8mm lungh.50cm o prodotto similare</t>
  </si>
  <si>
    <t>Protesi vascolare periferica,retta,in PTFE rivestito con o senza gelatina idrosolubile,parete da 0,49mm elasticità bidirezionale e con o senza antibiotico,con supporto in PTFE espanso: diam.5/6/7/8mm lungh.80cm o prodotto similare</t>
  </si>
  <si>
    <t>D0501-</t>
  </si>
  <si>
    <t>D02-</t>
  </si>
  <si>
    <t>A01-</t>
  </si>
  <si>
    <t>D01-</t>
  </si>
  <si>
    <t>A01030102</t>
  </si>
  <si>
    <t>A010302</t>
  </si>
  <si>
    <t>A0102-</t>
  </si>
  <si>
    <t>Z12159002</t>
  </si>
  <si>
    <t>L150299</t>
  </si>
  <si>
    <t>V028099</t>
  </si>
  <si>
    <t xml:space="preserve">Matite dermografiche     </t>
  </si>
  <si>
    <t xml:space="preserve">Elettrodi Ag/Cl per Holter e Monitor. </t>
  </si>
  <si>
    <t>Glutaraldeide flaconi</t>
  </si>
  <si>
    <t>Camice chirurgico in tnt idropellente con chiusura al collo in velcro, regolabile, polsini in maglina, sterile , confezionato singolarmente per sala operatoria. Mis grande</t>
  </si>
  <si>
    <t>Serbatoio in silastic per manico back flash</t>
  </si>
  <si>
    <t>Sfigmomanometro a mercurio, colonna di precisione in vetro 4,2 mm + 0,2 mm. Diam. Interno, buona lettuura della scala anodizzata, bracciale velcro per adulti, rubinetto chisura mercurio. A cassetta ped.</t>
  </si>
  <si>
    <t>Bausch &amp; Lomb</t>
  </si>
  <si>
    <t>IAL60</t>
  </si>
  <si>
    <t xml:space="preserve">PURE VISION </t>
  </si>
  <si>
    <t>VRL110</t>
  </si>
  <si>
    <t>Pirrone &amp; Co.</t>
  </si>
  <si>
    <t>50 risme</t>
  </si>
  <si>
    <t>10 risme</t>
  </si>
  <si>
    <t>4 pinze</t>
  </si>
  <si>
    <t>6 ventose</t>
  </si>
  <si>
    <t>50 elettrodi</t>
  </si>
  <si>
    <t xml:space="preserve">DEVERGE' </t>
  </si>
  <si>
    <t>Aghi cannula con doppia via con otturatori e alette con possibilità eparinizzazione mis. G20</t>
  </si>
  <si>
    <t>Aghi cannula con doppia via con otturatori e alette con possibilità eparinizzazione mis. G22</t>
  </si>
  <si>
    <t>Garza di cotone idrofilo F.U., tipo 12/8, filato 32/40 tagliata in compresse, sterile conf da Kg. 1 netto -cm. 10x25</t>
  </si>
  <si>
    <t>Garza di cotone idrofilo F.U., tipo 12/8, filato 32/40 tagliata in compresse, sterile conf da Kg. 1 netto -cm. 10x35</t>
  </si>
  <si>
    <t>Pezze laparatomiche in garza di cotone idrofilo F.U. tit 12/8, 4 strati, orlo cucito a zig-zag radiopaca cm. 45x45 ca</t>
  </si>
  <si>
    <t>Pezze laparatomiche in garza di cotone idrofilo F.U. tit 12/8, 4 strati, orlo cucito a zig-zag radiopaca cm. 20x20 ca</t>
  </si>
  <si>
    <t>Tamponi chirurgici laparotomici in garza di cotone idrofilo, radiopachi, con filo di bario, sterili rotondi da mm. 10</t>
  </si>
  <si>
    <t>Tamponi chirurgici laparotomici in garza di cotone idrofilo, radiopachi, con filo di bario, sterili rotondi da mm. 20</t>
  </si>
  <si>
    <t>Midial</t>
  </si>
  <si>
    <t>01D186E6
01D179E6</t>
  </si>
  <si>
    <t>200
200</t>
  </si>
  <si>
    <t>01S017E</t>
  </si>
  <si>
    <t>SVAS Biosana</t>
  </si>
  <si>
    <t>CFX100</t>
  </si>
  <si>
    <t>BN1G020A0510</t>
  </si>
  <si>
    <t>CFX1</t>
  </si>
  <si>
    <t>BN1G020A0515</t>
  </si>
  <si>
    <t>BN1G020A0520</t>
  </si>
  <si>
    <t>BN1G020A0505</t>
  </si>
  <si>
    <t>BN1G020A0507</t>
  </si>
  <si>
    <t>BN1Y020A1010</t>
  </si>
  <si>
    <t>BN1Y020A1015</t>
  </si>
  <si>
    <t>BN1Y020A0510</t>
  </si>
  <si>
    <t>BN1Y020A0515</t>
  </si>
  <si>
    <t>BN1Y020A0520</t>
  </si>
  <si>
    <t>BN1Y020A0505</t>
  </si>
  <si>
    <t>BN1Y020A0507</t>
  </si>
  <si>
    <t>CFX10</t>
  </si>
  <si>
    <t>CFX2</t>
  </si>
  <si>
    <t>CFX6</t>
  </si>
  <si>
    <t>CFX25</t>
  </si>
  <si>
    <t>1SVASI011010</t>
  </si>
  <si>
    <t>3SVASM510022</t>
  </si>
  <si>
    <t>3SVASM510003</t>
  </si>
  <si>
    <t>4SEN45000065</t>
  </si>
  <si>
    <t>CFX50</t>
  </si>
  <si>
    <t>7SVAS3000860</t>
  </si>
  <si>
    <t>CFX12</t>
  </si>
  <si>
    <t>7SVAS3000870</t>
  </si>
  <si>
    <t>Alchil (CBH17) dimetil-benzil-ammonio-cloruro 9,75% disobutil-fenossi-etil-dimetil-ammonio-cloruro 3,00%- diisobutil-cresossi-etossi-etil-dimetil-benzil-ammonio-cloruro 0,25% ; ingredienti inerti : Nitrito sodico 7,5%, acqua 79,5% antiossidante per ferri chirurgici - flac</t>
  </si>
  <si>
    <t>Dosatori di flusso E.V., doppio cilindro ruotante, raccordi di interposizione Luer Lock, tubo di i nfusione in pvc trasparente, innesto a Y per somministrazioni aggiuntive</t>
  </si>
  <si>
    <t>Cannule per aspirazione intrauterina sterili, monouso, con serbatoio, metodo Karman - Diam.  10 mm</t>
  </si>
  <si>
    <t>Bende di garza in puro cotone orlato tit. 12/8  f.u. da cm.  10x5</t>
  </si>
  <si>
    <t>Bende di garza in puro cotone orlato tit. 12/8  f.u. da cm.  15x5</t>
  </si>
  <si>
    <t>Cannula 60mm.23G</t>
  </si>
  <si>
    <t>Politip VFI  cannula 23G</t>
  </si>
  <si>
    <t>Pennelli per diatermia esterna unipolari,monouso in conf.sterile</t>
  </si>
  <si>
    <t xml:space="preserve">Garza di cotone idrofilo F.U. 12/8, filato 32/40 tagliata in compresse, conf da Kg. 1 netto cm. 50x50 </t>
  </si>
  <si>
    <t>Reservoir da 100 ml. Per drenaggio rotondo e piatto</t>
  </si>
  <si>
    <t xml:space="preserve">Aghi atraumatici per elettroneurostimolazione unipolari, con punta a matita e foro laterale per la realizzazione dei blocchi periferici, completi di telino, pinza, ciotola e siringhe in conf. unica sterile da 22 G x 25-35-50 mm. </t>
  </si>
  <si>
    <t>Set per anestesia plessica continua composto da: ago atraumatico, catetere da 21Gx50cm. con estremità distale chiusa 3 fori, cannula introduttore, filtro, raccordo. Completo di accessori per campo sterile. Mis.: 21Gx30mm</t>
  </si>
  <si>
    <t>Set per anestesia plessica continua composto da: ago atraumatico, catetere da 21Gx50cm. con estremità distale chiusa 3 fori, cannula introduttore, filtro, raccordo. Completo di accessori per campo sterile. Mis.: 21Gx50mm</t>
  </si>
  <si>
    <t>Set per anestesia plessica continua composto da: ago atraumatico, catetere da 21Gx50cm. con estremità distale chiusa 3 fori, cannula introduttore, filtro, raccordo. Completo di accessori per campo sterile. Mis.: 21Gx90mm</t>
  </si>
  <si>
    <t>Tubi endotracheale armato cuffiato completo di mandrino .- Diam. 5 mm</t>
  </si>
  <si>
    <t>Tubi endotracheale armato cuffiato completo di mandrino.- Diam. 6 mm</t>
  </si>
  <si>
    <t>Tubi endotracheale armato cuffiato completo di mandrino.- Diam. 6,5 mm</t>
  </si>
  <si>
    <t>Tubi endotracheale armato cuffiato completo di mandrino .- Diam. 5,5 mm</t>
  </si>
  <si>
    <t>Tubi endotracheale armato cuffiato completo di mandrino.- Diam. 7 mm</t>
  </si>
  <si>
    <t>Tubi endotracheale armato cuffiato completo di mandrino.- Diam. 7,5 mm</t>
  </si>
  <si>
    <t>Tubi endotracheale armato cuffiato completo di mandrino.- Diam. 8 mm</t>
  </si>
  <si>
    <t>Tubi endotracheale armato cuffiato completo di mandrino.- Diam. 8,5 mm</t>
  </si>
  <si>
    <t xml:space="preserve">Sistema di drenaggio toracico in vetro risterilizzabile da 2.000 ml. completo di tubi. </t>
  </si>
  <si>
    <t>CODICE</t>
  </si>
  <si>
    <t>Codice prodotto offerto</t>
  </si>
  <si>
    <t>Prezzo unitario IVA esclusa</t>
  </si>
  <si>
    <t>N° Prog. LOTTO</t>
  </si>
  <si>
    <t>Tamponi nasali ed auricolari in acetato dipolivinile idrossilato, sterili, con cannula cm.4,5x2x1,5 ca</t>
  </si>
  <si>
    <t>QO20202</t>
  </si>
  <si>
    <t>QO2030201</t>
  </si>
  <si>
    <t>QO2030203</t>
  </si>
  <si>
    <t>QO2030202</t>
  </si>
  <si>
    <t>QO2030301</t>
  </si>
  <si>
    <t>Ago tranciante per prelievo istologico menghini modificato automatico in acciaio medicale ecoriflettente mis. 18x20 cm.</t>
  </si>
  <si>
    <t>Cannula Tracheostomica in PVC termosensibile con flangia variabile, armata, mis. 10</t>
  </si>
  <si>
    <t>Cannula Tracheostomica in PVC termosensibile con flangia variabile, armata, mis. 11</t>
  </si>
  <si>
    <t xml:space="preserve">Catetere per il cateterismo venoso centrale, attraverso la tecnica di inserimento Seldinger, dotato delle caratteristiche seguenti: punta morbida aperta, ago per introduzione a due vie con valvola automatica per l'inserimento della guida senza richiedere la sconnessione della siringa, tre lumi (3 Lumi), Pediatrico. </t>
  </si>
  <si>
    <t>7SVAS3000880</t>
  </si>
  <si>
    <t>5INF00000000</t>
  </si>
  <si>
    <t>5INF10000025</t>
  </si>
  <si>
    <t>5INF2000000</t>
  </si>
  <si>
    <t>5INF30000050</t>
  </si>
  <si>
    <t>204102E</t>
  </si>
  <si>
    <t>CFX80</t>
  </si>
  <si>
    <t>00202270C12</t>
  </si>
  <si>
    <t>1SVASD201001</t>
  </si>
  <si>
    <t>CS050</t>
  </si>
  <si>
    <t>CFX20</t>
  </si>
  <si>
    <t>CS010</t>
  </si>
  <si>
    <t>F.A.S.E.</t>
  </si>
  <si>
    <t>01406</t>
  </si>
  <si>
    <t>01407</t>
  </si>
  <si>
    <t>01408</t>
  </si>
  <si>
    <t>01409</t>
  </si>
  <si>
    <t>01405</t>
  </si>
  <si>
    <t>FARMAC Zabban</t>
  </si>
  <si>
    <t>100 pz</t>
  </si>
  <si>
    <t>€. 18,5000</t>
  </si>
  <si>
    <t>€. 1.110,00</t>
  </si>
  <si>
    <t>Reflettometri compatibili con strisce reattive per la determinazione quantitativa del glucosio nel sangue intero</t>
  </si>
  <si>
    <t>Pappagallo in plastica con coperchio, sterilizzabile</t>
  </si>
  <si>
    <t>Tubi endotracheali per anestesia in pvc termosensibile cuffia a bassa pressione e basso profilo. Punta tipo Murphy atraumatica, radiopachi, indicatori di profondità, palloncino spia e valvola di non ritorno. Diam  7 mm</t>
  </si>
  <si>
    <t>Tubi endotracheali per anestesia in pvc termosensibile cuffia a bassa pressione e basso profilo. Punta tipo Murphy atraumatica, radiopachi, indicatori di profondità, palloncino spia e valvola di non ritorno. Diam  7,5 mm</t>
  </si>
  <si>
    <t>Tubi endotracheali per anestesia in pvc termosensibile cuffia a bassa pressione e basso profilo. Punta tipo Murphy atraumatica, radiopachi, indicatori di profondità, palloncino spia e valvola di non ritorno. Diam  8 mm</t>
  </si>
  <si>
    <t>Pallone di Ambu in Gomma autoclavabile. - Pediatrico</t>
  </si>
  <si>
    <t>Pallone di Ambu in Gomma autoclavabile. - Neonatale</t>
  </si>
  <si>
    <t>Sondino per aspirazioni tracheobronchiali monouso, sterile con valvola di controllo in pvc , punta DE LEE codice colore Ch 6</t>
  </si>
  <si>
    <t>Sondino per aspirazioni tracheobronchiali monouso, sterile con valvola di controllo in pvc , punta DE LEE codice colore Ch 8</t>
  </si>
  <si>
    <t>Sondino per aspirazioni tracheobronchiali monouso, sterile con valvola di controllo in pvc , punta DE LEE codice colore Ch 10</t>
  </si>
  <si>
    <t>Sondino per aspirazioni tracheobronchiali monouso, sterile con valvola di controllo in pvc , punta DE LEE codice colore Ch 12</t>
  </si>
  <si>
    <t>Sondino per aspirazioni tracheobronchiali monouso, sterile con valvola di controllo in pvc , punta DE LEE codice colore Ch 14</t>
  </si>
  <si>
    <t>Sondino per aspirazioni tracheobronchiali monouso, sterile con valvola di controllo in pvc , punta DE LEE codice colore Ch 16</t>
  </si>
  <si>
    <t xml:space="preserve">Ampolle di ricambio per apparecchio per aerosolterapia da parete </t>
  </si>
  <si>
    <t>Apparecchio per aerosolterapia da tavolo completo di accessori</t>
  </si>
  <si>
    <t>Lame per dermatomo elettrico, mod. Zimmer per prelievi da mm.  50</t>
  </si>
  <si>
    <t>Circuito per rianimazione, monouso sterile, non conduttivo trasparente, superficie interna liscia, completo di prese di controllo e raccoglicondensa- Adulti</t>
  </si>
  <si>
    <t>Circuito per rianimazione, monouso sterile, non conduttivo trasparente, superficie interna liscia, completo di prese di controllo e raccoglicondensa- Pediatrici</t>
  </si>
  <si>
    <t>Mandrini per intubazione Adulti</t>
  </si>
  <si>
    <t>Mandrini per intubazione Pediatrici</t>
  </si>
  <si>
    <t>Set per toracentesi, completo di sacca per la raccolta del liquido pleurico, ago con punta a triplice affilatura e stiletto retraibile, rubinetto a tre vie, sterile, monouso</t>
  </si>
  <si>
    <t>Filtro HME con membrana meccanica/elettrostatica con spazio morto ridotto, filtrazione 99,999%, umidità assoluta maggiore/uguale 32 cm. H2O</t>
  </si>
  <si>
    <t>Maschera oronasale trasparente con bordo pneumatico per una maggiore adesione al viso. Misura da Cal.o a Cal.5</t>
  </si>
  <si>
    <t>Mascherina pediatrica con tubo per ossigenoterapia ad alto flusso</t>
  </si>
  <si>
    <t>Apribocca elicoidale in plastica</t>
  </si>
  <si>
    <t>Catetere Toracico trocar in PVC termosensibile, radiopaco con foro di controllo e indicatori di profondità, sterile, monouso, impugnatura anatomica da Ch 10</t>
  </si>
  <si>
    <t>Tubi di drenaggio piatti in silicone senza trocar. - mm. 7</t>
  </si>
  <si>
    <t>Tubi di drenaggio piatti in silicone senza trocar. - mm. 10</t>
  </si>
  <si>
    <t>M040503</t>
  </si>
  <si>
    <t>H900102</t>
  </si>
  <si>
    <t>S9002</t>
  </si>
  <si>
    <t>W0101060101</t>
  </si>
  <si>
    <t>M0407</t>
  </si>
  <si>
    <t>M040301</t>
  </si>
  <si>
    <t>T040102-</t>
  </si>
  <si>
    <t>A0601010402</t>
  </si>
  <si>
    <t>A0601010403</t>
  </si>
  <si>
    <t>A06030302</t>
  </si>
  <si>
    <t>M030201</t>
  </si>
  <si>
    <t>Tubi endotracheali per anestesia in pvc termosensibile cuffia a bassa pressione e basso profilo. Punta tipo Murphy atraumatica, radiopachi, indicatori di profondità, palloncino spia e valvola di non ritorno. Diam  3 mm</t>
  </si>
  <si>
    <t>100mt.</t>
  </si>
  <si>
    <t>Urinometro a circuito chiuso monouso sterile per la valutazione della diuresi oraria, capacità complessiva da 2.500 ml. Circa, contenitore in materiale plastico trasparente, valvola di non ritorno all'ingresso della camera e alla sacca di raccolta. Filtri aria anti-batterici ed idrofobici, sistema di prelievo campioni integrato sul connettore per foley, sistema di fissaggio a letto del paziente tramite fascette regolabili, sacca di raccolta da 2.000 ml. con rubinetto di scarico. Latex-Free</t>
  </si>
  <si>
    <t>Microbisturi monouso Crescent</t>
  </si>
  <si>
    <t>Microbisturi monouso 30°</t>
  </si>
  <si>
    <t>Microbisturi monouso 3.5</t>
  </si>
  <si>
    <t>Divise per sala operatoria Mis.L</t>
  </si>
  <si>
    <t>Divise per sala operatoria Mis.XL</t>
  </si>
  <si>
    <t>Guanti sterili monouso, per uso chirurgico, senza polvere doppio strato, in lattice di gomma naturale forma anatomica, dotati di manichetta con cordolo antiarrotolamento anallergici  Mis.  8,5</t>
  </si>
  <si>
    <t>Cerotti adesivi all'ossido di zinco F.U. Areati su tela, avvolti su bobina cm. 10ca.x 5 mt.</t>
  </si>
  <si>
    <t>Tubi endotracheali per anestesia in pvc termosensibile cuffia a bassa pressione e basso profilo. Punta tipo Murphy atraumatica, radiopachi, indicatori di profondità, palloncino spia e valvola di non ritorno. Diam  3,5 mm</t>
  </si>
  <si>
    <t>Tubi endotracheali per anestesia in pvc termosensibile cuffia a bassa pressione e basso profilo. Punta tipo Murphy atraumatica, radiopachi, indicatori di profondità, palloncino spia e valvola di non ritorno. Diam  4 mm</t>
  </si>
  <si>
    <t>Tubi endotracheali per anestesia in pvc termosensibile cuffia a bassa pressione e basso profilo. Punta tipo Murphy atraumatica, radiopachi, indicatori di profondità, palloncino spia e valvola di non ritorno. Diam  4,5 mm</t>
  </si>
  <si>
    <t>Tubi endotracheali per anestesia in pvc termosensibile cuffia a bassa pressione e basso profilo. Punta tipo Murphy atraumatica, radiopachi, indicatori di profondità, palloncino spia e valvola di non ritorno. Diam  5 mm</t>
  </si>
  <si>
    <t>Prezzo complessivo annuo offerto per l'intero lotto                 IVA esclusa</t>
  </si>
  <si>
    <t>€.  0,2090</t>
  </si>
  <si>
    <t>€.  25,08</t>
  </si>
  <si>
    <t>€.  0,4635</t>
  </si>
  <si>
    <t>€.  55,62</t>
  </si>
  <si>
    <t>€.  0,0800</t>
  </si>
  <si>
    <t>€.  9,60</t>
  </si>
  <si>
    <t>€.  0,0486</t>
  </si>
  <si>
    <t>€.    72,90</t>
  </si>
  <si>
    <t>€.  0,0690</t>
  </si>
  <si>
    <t>€.  103,50</t>
  </si>
  <si>
    <t>€.  0,1045</t>
  </si>
  <si>
    <t>€.  156,75</t>
  </si>
  <si>
    <t>€.  0,1350</t>
  </si>
  <si>
    <t>€.  202,50</t>
  </si>
  <si>
    <t>€.  1,2800</t>
  </si>
  <si>
    <t>€.  307,20</t>
  </si>
  <si>
    <t>€.  0,1470</t>
  </si>
  <si>
    <t>€. 2.205,00</t>
  </si>
  <si>
    <t>€.  0,0488</t>
  </si>
  <si>
    <t>€.  73,20</t>
  </si>
  <si>
    <t>250 pz</t>
  </si>
  <si>
    <t>€.  0,0535</t>
  </si>
  <si>
    <t>€.  80,25</t>
  </si>
  <si>
    <t>150 pz</t>
  </si>
  <si>
    <t>€.  0,5660
al foglio</t>
  </si>
  <si>
    <t>€.  169,80</t>
  </si>
  <si>
    <t>30
fogli</t>
  </si>
  <si>
    <t>€.  2,7500</t>
  </si>
  <si>
    <t>€.  550,00</t>
  </si>
  <si>
    <t>€.  0,9900</t>
  </si>
  <si>
    <t>€.  148,50</t>
  </si>
  <si>
    <t>Astrocotone</t>
  </si>
  <si>
    <t>1CO1000</t>
  </si>
  <si>
    <t>Kg 20</t>
  </si>
  <si>
    <t>FAS Hospital</t>
  </si>
  <si>
    <t xml:space="preserve">PRE14XX  - PRE16XX  -  PRE18XX -    PRE20XX </t>
  </si>
  <si>
    <t>10 X MIS.</t>
  </si>
  <si>
    <t>G005</t>
  </si>
  <si>
    <t>7708 000 10</t>
  </si>
  <si>
    <t>7716 000 10</t>
  </si>
  <si>
    <t>8802 004 00</t>
  </si>
  <si>
    <t>8802 001 00</t>
  </si>
  <si>
    <t>8802 002 00</t>
  </si>
  <si>
    <t>8802 003 00</t>
  </si>
  <si>
    <t>66000840                         66000841</t>
  </si>
  <si>
    <t>€ 28,64                     €26,72</t>
  </si>
  <si>
    <t>€429,60                        € 400,80</t>
  </si>
  <si>
    <t>15 X MIS.</t>
  </si>
  <si>
    <t>20 pz. x mis</t>
  </si>
  <si>
    <t>66007326                            66007328</t>
  </si>
  <si>
    <t xml:space="preserve">€  9,60                     € 9,60 </t>
  </si>
  <si>
    <t xml:space="preserve">Pinza tiralingua monouso per emergenza, realizzata in policarbonato o plastica e dotata di cremagliera a scatto, in confezione singola. </t>
  </si>
  <si>
    <t>Padelle di plastica per ammalati monouso</t>
  </si>
  <si>
    <t xml:space="preserve">Dispositivo per l'accesso venoso nei trattamenti chemioterapici, antibiotici e NPT, compatibile con la risonanza magnetica, con struttura istocompatibile, di peso ridotto, con raccordo di sicurezza per la connessione al catetere, corredo di accessori sia per la tecnica Seldinger che ago cannula, con catetere flessibile e privo di trombogenicità. Varie Misure </t>
  </si>
  <si>
    <t>Aghi per prelievi ecoguidati,in acciaio inox, punta di chiba cvon stiletto a punta perfettamente accoppiata, ecoriflettente e femo di profondità da 21 G x 180 mm</t>
  </si>
  <si>
    <t>Aghi per prelievi ecoguidati,in acciaio inox, punta di chiba cvon stiletto a punta perfettamente accoppiata, ecoriflettente e femo di profondità da 22 G x 150 mm</t>
  </si>
  <si>
    <t>Aghi per prelievi ecoguidati,in acciaio inox, punta di chiba cvon stiletto a punta perfettamente accoppiata, ecoriflettente e femo di profondità da 22 G x 200 mm</t>
  </si>
  <si>
    <t>Bende di garza in puro cotone orlato tit. 12/8  f.u. da cm.  5x5</t>
  </si>
  <si>
    <t>Bende di garza in puro cotone orlato tit. 12/8  f.u. da cm.  7x5</t>
  </si>
  <si>
    <t>Catetere Fogarty estrattore di trombi ed emboli, in elastomero , palloncino in silicone, radiopachi,graduati, raccordo luer lock, mondrino codice colore, sterili,monouso a due vie - Ch 2</t>
  </si>
  <si>
    <t>Catetere Fogarty estrattore di trombi ed emboli, in elastomero , palloncino in silicone, radiopachi,graduati, raccordo luer lock, mondrino codice colore, sterili,monouso a due vie - Ch 3</t>
  </si>
  <si>
    <t>Catetere Fogarty estrattore di trombi ed emboli, in elastomero , palloncino in silicone, radiopachi,graduati, raccordo luer lock, mondrino codice colore, sterili,monouso a due vie - Ch 4</t>
  </si>
  <si>
    <t>Catetere Fogarty estrattore di trombi ed emboli, in elastomero , palloncino in silicone, radiopachi,graduati, raccordo luer lock, mondrino codice colore, sterili,monouso a due vie - Ch 5</t>
  </si>
  <si>
    <t>C01010101</t>
  </si>
  <si>
    <t>A01030101</t>
  </si>
  <si>
    <t>A01020102</t>
  </si>
  <si>
    <t>A010503</t>
  </si>
  <si>
    <t>A010504</t>
  </si>
  <si>
    <t>D0701</t>
  </si>
  <si>
    <t>G02060301</t>
  </si>
  <si>
    <t>C019002</t>
  </si>
  <si>
    <t>A030101</t>
  </si>
  <si>
    <t>A03010399</t>
  </si>
  <si>
    <t>A06010102</t>
  </si>
  <si>
    <t>R010102</t>
  </si>
  <si>
    <t>R010201/</t>
  </si>
  <si>
    <t>RO1030101</t>
  </si>
  <si>
    <t>R01030202</t>
  </si>
  <si>
    <t>R01030201</t>
  </si>
  <si>
    <t>M0302-</t>
  </si>
  <si>
    <t>D010101-</t>
  </si>
  <si>
    <t>R0105-</t>
  </si>
  <si>
    <t>R0106-</t>
  </si>
  <si>
    <t>D030101</t>
  </si>
  <si>
    <t xml:space="preserve">Soluzione alcolica pronta per l'uso, per l'antisepsi chirurgica e igienica delle mani, che può essere utilizzata ripetutamente, anche in caso di cute delicata o sottoposta a continue sollecitazioni, che agisce da battericida, fungicida, e tubercolicida, attiva nei confronti dei virus, con immediata efficacia antisettica che si mantie nel tempo. Senza additivi. Profumata, ipo-allergenica. Adatta anche per l'utilizzo frequente. Indicata dell'antisepsi preoperatoria ed igienica delle mani. Particolarmente in rianimazione. In flaconi da 1.000 ml. indicativamente, con appositi erogatori. </t>
  </si>
  <si>
    <t xml:space="preserve">Regolatori di flusso ad alta precisione con prolunga e punto di iniezione a Y latex-free a doppia scala con filtro macrogoccia e microgoccia. </t>
  </si>
  <si>
    <t xml:space="preserve">Rubinetto a tre vie standard, con punto di iniezione latex-free e per alta pressione. </t>
  </si>
  <si>
    <t>Sacca di ricambio da 2.000 ml. Completa di rubinetto per Urinometro Latex-Free</t>
  </si>
  <si>
    <t>Lentine a contatto, terapeutiche per chirurgia rifrattiva</t>
  </si>
  <si>
    <t>Nastro in silicone per letto sclerale stretto, larghezza 4mm., scanalatura 2 mm. , altezza 1,25 mm. , circonferenza 5,7 mm., in confezione sterile</t>
  </si>
  <si>
    <t xml:space="preserve">Rampe in P.V.C. a 2, 3 e 4 rubinetti, tappo luer-lock maschio, maschio-femmina (combi) e tappo maschio con punto di iniezione latex-free, con prolunga in PVC. - </t>
  </si>
  <si>
    <t>Copristoma per tracheostomia in poliuretano</t>
  </si>
  <si>
    <t>Naso Artificiale per pazienti tracheostomizzati adulti</t>
  </si>
  <si>
    <t>Naso artificiale per pazienti tracheostomizzati pediatrici</t>
  </si>
  <si>
    <t>Nastro in Velcro per il fissaggio delle cannule tracheostomiche per pazienti adulti</t>
  </si>
  <si>
    <t>Nastro in Velcro per il fissaggio delle cannule tracheostomiche per pazienti pediatrici</t>
  </si>
  <si>
    <t>Contenitori per urinocoltura da 250 cc.</t>
  </si>
  <si>
    <t>Contenitori per coprocoltura da 250 cc.</t>
  </si>
  <si>
    <t>Flaconi con siringa di formalina per la conservazione dei cadaveri</t>
  </si>
  <si>
    <t>Maschera facciale anti SARS</t>
  </si>
  <si>
    <t>€ 144,00                      € 144,00</t>
  </si>
  <si>
    <t>66800009                 66800010              66000744</t>
  </si>
  <si>
    <t>€3,29                    €5,20                   €12,73</t>
  </si>
  <si>
    <t>€49,20                   €78,00                   €190,95</t>
  </si>
  <si>
    <t>50 pz. x mis</t>
  </si>
  <si>
    <t>66800791                 66800792              66000797</t>
  </si>
  <si>
    <t>€15,91                    €24,93                   €68,95</t>
  </si>
  <si>
    <t>€79,55                    €124,65                   €344,75</t>
  </si>
  <si>
    <t xml:space="preserve">12              12          5          </t>
  </si>
  <si>
    <t>ENDO Hospital</t>
  </si>
  <si>
    <t>FNK60-L</t>
  </si>
  <si>
    <t>FNK60-M</t>
  </si>
  <si>
    <t>FNK60-S</t>
  </si>
  <si>
    <t>50014X</t>
  </si>
  <si>
    <t>ALCON Italia</t>
  </si>
  <si>
    <t>8065-4206-20</t>
  </si>
  <si>
    <t>confezione da 10 pezzi indivisibile</t>
  </si>
  <si>
    <t>8065-4209-20</t>
  </si>
  <si>
    <t>0025780</t>
  </si>
  <si>
    <t>0025811</t>
  </si>
  <si>
    <t>Biopsybell</t>
  </si>
  <si>
    <t>El804023-0</t>
  </si>
  <si>
    <t>Sanit Sud</t>
  </si>
  <si>
    <t>KPA 0090</t>
  </si>
  <si>
    <t>KPA 0025         KPC 0035         KPA 0050</t>
  </si>
  <si>
    <t>TS8551</t>
  </si>
  <si>
    <t>BMPR002</t>
  </si>
  <si>
    <t>331/5662</t>
  </si>
  <si>
    <t>116-14</t>
  </si>
  <si>
    <t>116-10</t>
  </si>
  <si>
    <t>8809                          8810                                                    8811</t>
  </si>
  <si>
    <t>MI00575</t>
  </si>
  <si>
    <t>MI00625</t>
  </si>
  <si>
    <t>353/19004</t>
  </si>
  <si>
    <t>F000020100 + 2510</t>
  </si>
  <si>
    <t>615/5103</t>
  </si>
  <si>
    <t>615/5174</t>
  </si>
  <si>
    <t>SRE1/2  S01</t>
  </si>
  <si>
    <t>SN 04030-1</t>
  </si>
  <si>
    <t>SN 04050-1</t>
  </si>
  <si>
    <t>SN 04090-1</t>
  </si>
  <si>
    <t>FL5001330-1331-1332</t>
  </si>
  <si>
    <t>15900+ 2500+ 2545+ 2219+ 285S25726+286/25485</t>
  </si>
  <si>
    <t>8888-264804</t>
  </si>
  <si>
    <t>8888-264820</t>
  </si>
  <si>
    <t>8888-264846</t>
  </si>
  <si>
    <t>8888-264861</t>
  </si>
  <si>
    <t>8888-264887</t>
  </si>
  <si>
    <t>1180-755025   1180-755033</t>
  </si>
  <si>
    <t>1180-755009    1180-755017</t>
  </si>
  <si>
    <t>111-25</t>
  </si>
  <si>
    <t>111-20</t>
  </si>
  <si>
    <t>109650 - 109655 - 109660 - 109665 - 109670 - 109675 - 109680 - 109685</t>
  </si>
  <si>
    <t>Ominia Hospital Office</t>
  </si>
  <si>
    <t>LB0002IT</t>
  </si>
  <si>
    <t>GS21000</t>
  </si>
  <si>
    <t>S01OPH0151</t>
  </si>
  <si>
    <t>Gallini</t>
  </si>
  <si>
    <t>ISG</t>
  </si>
  <si>
    <t>Vari</t>
  </si>
  <si>
    <t>KSB816102-5</t>
  </si>
  <si>
    <t>KSB816102-6</t>
  </si>
  <si>
    <t>KSB816102-7</t>
  </si>
  <si>
    <t>KSB816102-8</t>
  </si>
  <si>
    <t>KSB816102-9</t>
  </si>
  <si>
    <t>KSB816102-10</t>
  </si>
  <si>
    <t>KSB816102-11</t>
  </si>
  <si>
    <t>50300+70310</t>
  </si>
  <si>
    <t>Medinex</t>
  </si>
  <si>
    <t>50 Pz</t>
  </si>
  <si>
    <t>10 Pz</t>
  </si>
  <si>
    <t>LYS5721</t>
  </si>
  <si>
    <t>LYS6821</t>
  </si>
  <si>
    <t>40 Pz</t>
  </si>
  <si>
    <t xml:space="preserve">40 Pz </t>
  </si>
  <si>
    <t>DMWARMOR2</t>
  </si>
  <si>
    <t>100Pz</t>
  </si>
  <si>
    <t>100 Pz</t>
  </si>
  <si>
    <t>01 Pz</t>
  </si>
  <si>
    <t>500 Pz</t>
  </si>
  <si>
    <t>HSI3022</t>
  </si>
  <si>
    <t>RN405</t>
  </si>
  <si>
    <t>RN403</t>
  </si>
  <si>
    <t>H90121E</t>
  </si>
  <si>
    <t xml:space="preserve">50 Pz </t>
  </si>
  <si>
    <t>0130</t>
  </si>
  <si>
    <t>SG080780</t>
  </si>
  <si>
    <t>F030085  F030194</t>
  </si>
  <si>
    <t>20  Pz</t>
  </si>
  <si>
    <t>Bisturi monouso sterili con lama in acciaio inox, confezionati singolarmente, lama esente da materiali di lavorazione, con rinforzo a protezione della stessa. N.  22</t>
  </si>
  <si>
    <t>Bisturi monouso sterili con lama in acciaio inox, confezionati singolarmente, lama esente da materiali di lavorazione, con rinforzo a protezione della stessa. N.  23</t>
  </si>
  <si>
    <t>Cateteri foley in silicone 100% biocompatibile inerte e non aderente.Tre vie , palloncino da 30ml. - No da 5/15 ml., codice colore - Ch 22</t>
  </si>
  <si>
    <t>Cateteri foley in silicone 100% biocompatibile inerte e non aderente.Tre vie , palloncino da 30ml. - No da 5/15 ml., codice colore - Ch 24</t>
  </si>
  <si>
    <t>Lame per dermatomo elettrico, mod. Zimmer per prelievi da mm.  75</t>
  </si>
  <si>
    <t>Lame per dermatomo elettrico, mod. Zimmer per prelievi da mm.  100</t>
  </si>
  <si>
    <t>Lame per dermatomo da 14cm. ca. per Dermatomo manuale mod. Collin</t>
  </si>
  <si>
    <t>Bende a rete -Bendaggio tubolare per ritenzione medicazioni, catenelle longitudinali in cotone, ordito elestico, Cal. 10, per torace</t>
  </si>
  <si>
    <t>Borsa ghiaccio in tela gommata Mis. Grande</t>
  </si>
  <si>
    <t>Guanti in lattice da esplorazione e medicazione, bianchi, non sterili in dispenser da 100 pz. , lubrificati con polvere inerte . Mis. Grande</t>
  </si>
  <si>
    <t xml:space="preserve">Carta per elettrocardiografo Ascard B5. - </t>
  </si>
  <si>
    <t>Catetere Toracico trocar in PVC termosensibile, radiopaco con foro di controllo e indicatori di profondità, sterile, monouso, impugnatura anatomica da Ch 16</t>
  </si>
  <si>
    <t>Catetere Toracico trocar in PVC termosensibile, radiopaco con foro di controllo e indicatori di profondità, sterile, monouso, impugnatura anatomica da Ch 20</t>
  </si>
  <si>
    <t>Sfigmomanometro aneroide classico con manometro in metallo su pera, bracciale velcro con polmone ad un tubo. Bracciale pediatrico</t>
  </si>
  <si>
    <t>Sfigmomanometro aneroide classico con manometro in metallo su pera, bracciale velcro con polmone ad un tubo. Bracciale adulti</t>
  </si>
  <si>
    <t>Fonendoscopi padiglione piatto,con membrana ad alta fedeltà, cardiologico adulti</t>
  </si>
  <si>
    <t>Fonendoscopi padiglione piatto,con membrana ad alta fedeltà, cardiologico bb</t>
  </si>
  <si>
    <t>Fonendoscopi padiglione piatto,con membrana ad alta fedeltà, adulti standars</t>
  </si>
  <si>
    <t>Fonendoscopi padiglione piatto,con membrana ad alta fedeltà, ped. Standars</t>
  </si>
  <si>
    <t xml:space="preserve">Sacche di raccolta per la valutazione quantitativa della perdita ematica dopo il parto. </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</si>
  <si>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</si>
  <si>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</si>
  <si>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</si>
  <si>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</si>
  <si>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</si>
  <si>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</si>
  <si>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</si>
  <si>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</si>
  <si>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</si>
  <si>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</si>
  <si>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</si>
  <si>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</si>
  <si>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</si>
  <si>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</si>
  <si>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</si>
  <si>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</si>
  <si>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</si>
  <si>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</si>
  <si>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</si>
  <si>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</si>
  <si>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</si>
  <si>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</si>
  <si>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</si>
  <si>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</si>
  <si>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</si>
  <si>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</si>
  <si>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</si>
  <si>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</si>
  <si>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</si>
  <si>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</si>
  <si>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</si>
  <si>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</si>
  <si>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</si>
  <si>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</si>
  <si>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</si>
  <si>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</si>
  <si>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</si>
  <si>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</si>
  <si>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</si>
  <si>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</si>
  <si>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</si>
  <si>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</si>
  <si>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</si>
  <si>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</si>
  <si>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</si>
  <si>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</si>
  <si>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</si>
  <si>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</si>
  <si>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</si>
  <si>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</si>
  <si>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</si>
  <si>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</si>
  <si>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</si>
  <si>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</si>
  <si>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</si>
  <si>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</si>
  <si>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</si>
  <si>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</si>
  <si>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</si>
  <si>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</si>
  <si>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</si>
  <si>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</si>
  <si>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</si>
  <si>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</si>
  <si>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</si>
  <si>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</si>
  <si>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</si>
  <si>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</si>
  <si>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</si>
  <si>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</si>
  <si>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</si>
  <si>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</si>
  <si>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</si>
  <si>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</si>
  <si>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</si>
  <si>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</si>
  <si>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</si>
  <si>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.341</t>
  </si>
  <si>
    <t>.342</t>
  </si>
  <si>
    <t>.343</t>
  </si>
  <si>
    <t>.344</t>
  </si>
  <si>
    <t>.345</t>
  </si>
  <si>
    <t>.346</t>
  </si>
  <si>
    <t>.347</t>
  </si>
  <si>
    <t>.348</t>
  </si>
  <si>
    <t>.349</t>
  </si>
  <si>
    <t>.350</t>
  </si>
  <si>
    <t>.351</t>
  </si>
  <si>
    <t>.352</t>
  </si>
  <si>
    <t>.353</t>
  </si>
  <si>
    <t>.354</t>
  </si>
  <si>
    <t>.355</t>
  </si>
  <si>
    <t>.356</t>
  </si>
  <si>
    <t>.357</t>
  </si>
  <si>
    <t>.358</t>
  </si>
  <si>
    <t>.359</t>
  </si>
  <si>
    <t>Contenitori rigidi in policarbonato monouso completi di filtro antibatterico e antifumo in gore-tex,  da 800 ml. Circa</t>
  </si>
  <si>
    <t>Contenitori rigidi in policarbonato monouso completi di filtro antibatterico e antifumo in gore-tex,   da 2000 ml.</t>
  </si>
  <si>
    <t>Sonde rettali monouso sterili Mis. Ch.30</t>
  </si>
  <si>
    <t>Buste per Sterilizzazione Mis……….. Piccola</t>
  </si>
  <si>
    <t>LE1001250</t>
  </si>
  <si>
    <t>LE1201250</t>
  </si>
  <si>
    <t>LE1401250</t>
  </si>
  <si>
    <t>LE1601250</t>
  </si>
  <si>
    <t>LE1801250</t>
  </si>
  <si>
    <t>Flormed Commerciale</t>
  </si>
  <si>
    <t>GL#CPX4NIFCN02</t>
  </si>
  <si>
    <t>GL#CPX4NIFCN03</t>
  </si>
  <si>
    <t>GL#CPX4NIFCN04</t>
  </si>
  <si>
    <t>ICOA</t>
  </si>
  <si>
    <t>Hospital Service</t>
  </si>
  <si>
    <t>OO-145</t>
  </si>
  <si>
    <t>O601</t>
  </si>
  <si>
    <t>1.000 PZ.</t>
  </si>
  <si>
    <t>BS3</t>
  </si>
  <si>
    <t>BS6</t>
  </si>
  <si>
    <t>900 PZ.</t>
  </si>
  <si>
    <t>DECS PURO</t>
  </si>
  <si>
    <t>8406-2270</t>
  </si>
  <si>
    <t>OS/100</t>
  </si>
  <si>
    <t>AIESI H. S.</t>
  </si>
  <si>
    <t>AA5</t>
  </si>
  <si>
    <t>AB03</t>
  </si>
  <si>
    <t>AF27</t>
  </si>
  <si>
    <t>AF19</t>
  </si>
  <si>
    <t>AF21</t>
  </si>
  <si>
    <t>AF22</t>
  </si>
  <si>
    <t>AF23</t>
  </si>
  <si>
    <t>AF25</t>
  </si>
  <si>
    <t>CPC250</t>
  </si>
  <si>
    <t>CPU250</t>
  </si>
  <si>
    <t>DA</t>
  </si>
  <si>
    <t>EE100</t>
  </si>
  <si>
    <t>FXC250</t>
  </si>
  <si>
    <t>LET</t>
  </si>
  <si>
    <t>MFA0</t>
  </si>
  <si>
    <t>MFA1</t>
  </si>
  <si>
    <t>MFA2</t>
  </si>
  <si>
    <t>MFA3</t>
  </si>
  <si>
    <t>MAF4</t>
  </si>
  <si>
    <t>MFA5</t>
  </si>
  <si>
    <t>MER30</t>
  </si>
  <si>
    <t>PAGA</t>
  </si>
  <si>
    <t>PAGN</t>
  </si>
  <si>
    <t>PAGP</t>
  </si>
  <si>
    <t>PLA05</t>
  </si>
  <si>
    <t>PLA1</t>
  </si>
  <si>
    <t>PLA2</t>
  </si>
  <si>
    <t>PTM</t>
  </si>
  <si>
    <t>SXU2000</t>
  </si>
  <si>
    <t>SAG</t>
  </si>
  <si>
    <t>SAM</t>
  </si>
  <si>
    <t>SAP</t>
  </si>
  <si>
    <t>For Hospital</t>
  </si>
  <si>
    <t>R2004R/L</t>
  </si>
  <si>
    <t>R2002H</t>
  </si>
  <si>
    <t>R2001H</t>
  </si>
  <si>
    <t>UPC21L</t>
  </si>
  <si>
    <t>1 CF 200 P</t>
  </si>
  <si>
    <t xml:space="preserve">For Hospital </t>
  </si>
  <si>
    <t>S-801-BLP-1</t>
  </si>
  <si>
    <t>SET</t>
  </si>
  <si>
    <t>OS/62K-OS/60K</t>
  </si>
  <si>
    <t>OS/70K-0S72K</t>
  </si>
  <si>
    <t>V19</t>
  </si>
  <si>
    <t>DM345P</t>
  </si>
  <si>
    <t>AST082</t>
  </si>
  <si>
    <t>AS92215</t>
  </si>
  <si>
    <t>AS2</t>
  </si>
  <si>
    <t>AS112515</t>
  </si>
  <si>
    <t>AS6141P</t>
  </si>
  <si>
    <t>S-805-1424</t>
  </si>
  <si>
    <t>Formedical CO</t>
  </si>
  <si>
    <t>F051XU</t>
  </si>
  <si>
    <t xml:space="preserve">Tampone chirurgico emostatico in cellulosa ossidata rigenerata in forma fibrillare in garzine sterili - spessore maggiorato </t>
  </si>
  <si>
    <t>Misure offerte: 5,1 x 10,2 - 10,2 x 10,2</t>
  </si>
  <si>
    <t>Cavallaro</t>
  </si>
  <si>
    <t>LTR100</t>
  </si>
  <si>
    <t>RN814</t>
  </si>
  <si>
    <t>0025750</t>
  </si>
  <si>
    <t>0025751</t>
  </si>
  <si>
    <t>0025752</t>
  </si>
  <si>
    <t>0025753</t>
  </si>
  <si>
    <t>0025755</t>
  </si>
  <si>
    <t>0025756</t>
  </si>
  <si>
    <t>0025757</t>
  </si>
  <si>
    <t>0025758</t>
  </si>
  <si>
    <t>0025759</t>
  </si>
  <si>
    <t>0025905</t>
  </si>
  <si>
    <t>0025440</t>
  </si>
  <si>
    <t>0025796/7</t>
  </si>
  <si>
    <t>NB4050</t>
  </si>
  <si>
    <t>0025455</t>
  </si>
  <si>
    <t>0025848</t>
  </si>
  <si>
    <t>0025846</t>
  </si>
  <si>
    <t>0025847</t>
  </si>
  <si>
    <t>0025404</t>
  </si>
  <si>
    <t>0025406</t>
  </si>
  <si>
    <t>0025785</t>
  </si>
  <si>
    <t>0133</t>
  </si>
  <si>
    <t>0201/C+0210/7</t>
  </si>
  <si>
    <t>0025460</t>
  </si>
  <si>
    <t>0111</t>
  </si>
  <si>
    <t>DMV501N</t>
  </si>
  <si>
    <t>0025480</t>
  </si>
  <si>
    <t>0025692</t>
  </si>
  <si>
    <t>0025694</t>
  </si>
  <si>
    <t>0025800</t>
  </si>
  <si>
    <t>0025915</t>
  </si>
  <si>
    <t>0025920</t>
  </si>
  <si>
    <t>Medicazione adesiva trasparente semipermeabile. - 15x25cam. Ca</t>
  </si>
  <si>
    <t>Medicazione adesiva trasparente semipermeabile. - 15x30cam. Ca</t>
  </si>
  <si>
    <t>Medicazione sterile in silicone non aderente, trasparente sterile - 5x7,5 cam ca.</t>
  </si>
  <si>
    <t>Medicazione sterile in silicone non aderente, trasparente sterile - 7x10 cam ca.</t>
  </si>
  <si>
    <t>Medicazione sterile in silicone non aderente, trasparente sterile - 10x15 cam ca.</t>
  </si>
  <si>
    <t>Medicazione sterile in silicone non aderente, trasparente sterile - 20x30 cam ca.</t>
  </si>
  <si>
    <t>Compresse a maglia larga in puro cotone impregnata di balsamo di Perù per il trattamento delle ustioni - 7,5x10 cm. Ca.</t>
  </si>
  <si>
    <t>Compresse a maglia larga in puro cotone impregnata di balsamo di Perù per il trattamento delle ustioni - 10x20 cm. Ca.</t>
  </si>
  <si>
    <t>.360</t>
  </si>
  <si>
    <t>.361</t>
  </si>
  <si>
    <t>.362</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</si>
  <si>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</si>
  <si>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</si>
  <si>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</si>
  <si>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</si>
  <si>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</si>
  <si>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</si>
  <si>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</si>
  <si>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</si>
  <si>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</si>
  <si>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</si>
  <si>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</si>
  <si>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</si>
  <si>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</si>
  <si>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</si>
  <si>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</si>
  <si>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</si>
  <si>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</si>
  <si>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</si>
  <si>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</si>
  <si>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</si>
  <si>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</si>
  <si>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</si>
  <si>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</si>
  <si>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</si>
  <si>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</si>
  <si>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</si>
  <si>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</si>
  <si>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</si>
  <si>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</si>
  <si>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</si>
  <si>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</si>
  <si>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</si>
  <si>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</si>
  <si>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</si>
  <si>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</si>
  <si>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</si>
  <si>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</si>
  <si>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.440</t>
  </si>
  <si>
    <t>.441</t>
  </si>
  <si>
    <t>.442</t>
  </si>
  <si>
    <t>.443</t>
  </si>
  <si>
    <t>.444</t>
  </si>
  <si>
    <t>.445</t>
  </si>
  <si>
    <t>.446</t>
  </si>
  <si>
    <t>.447</t>
  </si>
  <si>
    <t>.448</t>
  </si>
  <si>
    <t>.449</t>
  </si>
  <si>
    <t>.450</t>
  </si>
  <si>
    <t>.451</t>
  </si>
  <si>
    <t>.452</t>
  </si>
  <si>
    <t>.453</t>
  </si>
  <si>
    <t>.454</t>
  </si>
  <si>
    <t>.455</t>
  </si>
  <si>
    <t>.456</t>
  </si>
  <si>
    <t>.467</t>
  </si>
  <si>
    <t>.468</t>
  </si>
  <si>
    <t>.469</t>
  </si>
  <si>
    <t>.470</t>
  </si>
  <si>
    <t>.471</t>
  </si>
  <si>
    <t>.472</t>
  </si>
  <si>
    <t>.473</t>
  </si>
  <si>
    <t>.474</t>
  </si>
  <si>
    <t>.475</t>
  </si>
  <si>
    <t>Sterilizzante a freddo a base di acido peracetico e adazone in confezzione di lt.5 pronto uso</t>
  </si>
  <si>
    <t>15conf.</t>
  </si>
  <si>
    <t>Detergente decontaminante presterilizzante a base di adazone in confezzione da lt.1</t>
  </si>
  <si>
    <t>Garza imbevuta in paraffina per medicazioni mis cm. 10x40</t>
  </si>
  <si>
    <t>Garza imbevuta in paraffina per medicazioni mis cm. 20x20</t>
  </si>
  <si>
    <t>Lacci emostatici tubolari in lattice di gomma</t>
  </si>
  <si>
    <t>Rasoi per tricotomia, monolama, in acciaio inox sterili</t>
  </si>
  <si>
    <t xml:space="preserve">Buste per urostomia a due pezzi completi di placche. - </t>
  </si>
  <si>
    <t>Bende in garza orlata all'ossido di zinco pronto all'uso, elastica</t>
  </si>
  <si>
    <t xml:space="preserve">Tubi in silicone a rotolo da 15  metri v.m. e diametri. - </t>
  </si>
  <si>
    <t xml:space="preserve">Tubi in silicone a rotolo da 25  metri v.m. e diametri. - </t>
  </si>
  <si>
    <t>Termometri clinici, scala termometrica 35,5 - 42° C, suddivisione in decimi di gradi, con custodia - ovale capillare blu</t>
  </si>
  <si>
    <t>Termometri clinici, scala termometrica 35,5 - 42° C, suddivisione in decimi di gradi, con custodia - prismatico bulbo corto</t>
  </si>
  <si>
    <t>Medicazione adesiva trasparente semipermeabile. - 10x25cam. Ca</t>
  </si>
  <si>
    <t>Medicazione adesiva trasparente semipermeabile. - 15x20cam. Ca</t>
  </si>
  <si>
    <t>Medical Service</t>
  </si>
  <si>
    <t>MT115FASET</t>
  </si>
  <si>
    <t>LF-302</t>
  </si>
  <si>
    <t>LF-304</t>
  </si>
  <si>
    <t>LF-303</t>
  </si>
  <si>
    <t>01GCLSSO</t>
  </si>
  <si>
    <t xml:space="preserve">MP100 </t>
  </si>
  <si>
    <t>20PU0000TP</t>
  </si>
  <si>
    <t>B. BRAUN</t>
  </si>
  <si>
    <t>1 SCT - 20 PZ (0,5 L)</t>
  </si>
  <si>
    <t xml:space="preserve">1 PZ </t>
  </si>
  <si>
    <t>1 SCT - 10 PZ (1 L)</t>
  </si>
  <si>
    <t>001419SF</t>
  </si>
  <si>
    <t>1 PAC - 5 PZ (0,015 KG)</t>
  </si>
  <si>
    <t>F019510F</t>
  </si>
  <si>
    <t xml:space="preserve">1 PAC - 30 PZ </t>
  </si>
  <si>
    <t xml:space="preserve">1 PAC - 10 PZ </t>
  </si>
  <si>
    <t>1 PAC - 5 PZ (0,0005 L)</t>
  </si>
  <si>
    <t>Bio Sud M. S.</t>
  </si>
  <si>
    <t>Sistema di stecche con imbottitura in polipropilene per ustionati - cm. 7x4,6 mt</t>
  </si>
  <si>
    <t>Sistema di stecche con imbottitura in polipropilene per ustionati - cm. 10x4,6 mt</t>
  </si>
  <si>
    <t>Sistema di stecche con imbottitura in polipropilene per ustionati - cm. 12,5x4,6 mt</t>
  </si>
  <si>
    <t>Sistema di stecche con imbottitura in polipropilene per ustionati - cm. 15x4,6 mt</t>
  </si>
  <si>
    <t>Lenzuolino per lettino in purissima ovatta di cellulosa doppio velo cm. 50x100mt. Ca</t>
  </si>
  <si>
    <t>Aghi ipodermici con cannula in acciaio inox, barilotto colorato con attacco luer, codice colore: a triplice affilatura con angolatura corta da 21 G</t>
  </si>
  <si>
    <t>Aghi ipodermici con cannula in acciaio inox, barilotto colorato con attacco luer, codice colore: a triplice affilatura con angolatura corta da 22 G</t>
  </si>
  <si>
    <t>Aghi ipodermici con cannula in acciaio inox, barilotto colorato con attacco luer, codice colore: a triplice affilatura con angolatura corta da 23 G</t>
  </si>
  <si>
    <t>Aghi ipodermici con cannula in acciaio inox, barilotto colorato con attacco luer, codice colore: affilato su cinque lati, "indolore" 22Gx1/4</t>
  </si>
  <si>
    <t xml:space="preserve">Garza di cotone idrofilo F.U. 12/8, filato 32/40 tagliata in compresse, conf da Kg. 1 netto cm. 10x10 </t>
  </si>
  <si>
    <t>Garza di cotone idrofilo F.U. 12/8, filato 32/40 tagliata in compresse, conf da Kg. 1 netto cm. 20x20</t>
  </si>
  <si>
    <t xml:space="preserve">Garza di cotone idrofilo F.U. 12/8, filato 32/40 tagliata in compresse, conf da Kg. 1 netto cm. 20x40 </t>
  </si>
  <si>
    <t xml:space="preserve">Garza di cotone idrofilo F.U. 12/8, filato 32/40 tagliata in compresse, conf da Kg. 1 netto cm. 30x30 </t>
  </si>
  <si>
    <t xml:space="preserve">Garza di cotone idrofilo F.U. 12/8, filato 32/40 tagliata in compresse, conf da Kg. 1 netto cm. 40x40 </t>
  </si>
  <si>
    <t>Sacche per urina pediatriche in plastiche trasparente adesivo ipoallergenico, valvola antireflusso, sterile, monouso</t>
  </si>
  <si>
    <t xml:space="preserve">Laringoscopio completo di manico Pediatricoe 5 lame Miller a fibre ottiche, realizzate in acciaio inossidabile finemente rifiniteda Mis.0 a mis.4.. </t>
  </si>
  <si>
    <t xml:space="preserve">Kit per la tracheostomia percutanea dilatativa rotativa con dilatatore a vite completo di dilatatore iniziale e manipolo per dilatatore a vite. Mis. 7 </t>
  </si>
  <si>
    <t xml:space="preserve">Kit per la tracheostomia percutanea dilatativa rotativa con dilatatore a vite completo di dilatatore iniziale e manipolo per dilatatore a vite. Mis. 8 </t>
  </si>
  <si>
    <t>Kit per la tracheostomia percutanea dilatativa rotativa con dilatatore a vite completo di dilatore iniziale e manipolo per dilatatore a vite. Mis. 9</t>
  </si>
  <si>
    <t>Medicazioni chirurgiche sterili,con compresse assorbenti idrifile, adesivo acrilico ipoallergenico cm. 10x15ca.</t>
  </si>
  <si>
    <t>Cerotti adesivi su tnt con adesivo acrilico ipoallergenico, areati, avvolti su bobina cm. 2,5x5 mt.</t>
  </si>
  <si>
    <t>.476</t>
  </si>
  <si>
    <t>.477</t>
  </si>
  <si>
    <t>.478</t>
  </si>
  <si>
    <t>.479</t>
  </si>
  <si>
    <t>.490</t>
  </si>
  <si>
    <t>.491</t>
  </si>
  <si>
    <t>.492</t>
  </si>
  <si>
    <t xml:space="preserve">Ampolle di ricambio per apparecchio per aerosolterapia da tavolo </t>
  </si>
  <si>
    <t>Pompa con molla a pantografo riutilizzabile per terapia del dolore completa di borsa</t>
  </si>
  <si>
    <t>Set per pompa a molla con regolatore di flusso da 0,5ml/h fino a 14ml/h regolabile</t>
  </si>
  <si>
    <t>Pompa per terapia del dolore in polisoprene sintetico con regolatore di flusso variabile</t>
  </si>
  <si>
    <t>Manipoli monouso per elettrobisturi completi di cavo - comando a pedale</t>
  </si>
  <si>
    <t>Manipoli monouso per elettrobisturi completi di cavo - comando a pulsante</t>
  </si>
  <si>
    <t>Carta per elettrocardiografo "Cardiette" AR1200 ADV da 120 mm. Con tacca</t>
  </si>
  <si>
    <t>Stecche in alluminio con rivestimento morbido per diti mis. Piccola</t>
  </si>
  <si>
    <t>Stecche in alluminio con rivestimento morbido per diti mis. Media</t>
  </si>
  <si>
    <t>Stecche in alluminio con rivestimento morbido per diti mis. Grande</t>
  </si>
  <si>
    <t>Speculum vaginali monouso mis  media</t>
  </si>
  <si>
    <t>Cytobrush- spazzolino in setole naturali compatte per prelievi citologici endocervicali</t>
  </si>
  <si>
    <t>Strisce per la determinazione visiva dei principali analiti e delle attività enzimatiche, almeno 10 parametri comprensivi di glicosuria e acetonuria.</t>
  </si>
  <si>
    <t>Sondino per aspirazioni tracheobronchiali monouso, sterile con valvola di controllo in pvc , punta DE LEE codice colore Ch 18</t>
  </si>
  <si>
    <t>Sonda duodenale di levin, sterile monouso in pvc termpsensilbile, radiopaco con raccordo ad imbuto, lunghezza cm. 90x120 - Ch 10</t>
  </si>
  <si>
    <t>Sonda duodenale di levin, sterile monouso in pvc termpsensilbile, radiopaco con raccordo ad imbuto, lunghezza cm. 90x120 - Ch 12</t>
  </si>
  <si>
    <t>Sonda duodenale di levin, sterile monouso in pvc termpsensilbile, radiopaco con raccordo ad imbuto, lunghezza cm. 90x120 - Ch 14</t>
  </si>
  <si>
    <t>Sonda per nutrizione enterale a lungo termine in poliuterano medicale con punta e lume interno trattati con sostanza idrofilica, punta appesantita, doppio raccordo, mandino e codice colore. - Ch 8x110 cm.</t>
  </si>
  <si>
    <t>Sonda per nutrizione enterale a lungo termine in poliuterano medicale con punta e lume interno trattati con sostanza idrofilica, punta appesantita, doppio raccordo, mandino e codice colore. - Ch 10x110 cm.</t>
  </si>
  <si>
    <t>Sonda per nutrizione enterale a lungo termine in poliuterano medicale con punta e lume interno trattati con sostanza idrofilica, punta appesantita, doppio raccordo, mandino e codice colore. - Ch 12x110 cm.</t>
  </si>
  <si>
    <t xml:space="preserve">Siringhe per emogasanalisi eparinizzate. - </t>
  </si>
  <si>
    <t>Piastre adesive monouso per elettrobisturi.</t>
  </si>
  <si>
    <t>Disinfettante per poppatoi e tettarelle a base di ipoclorito di sodio</t>
  </si>
  <si>
    <t>Sterilizzatore a freddo a base di acido paracelitico in confezioni da 100 gr.</t>
  </si>
  <si>
    <t>Bisturi monouso sterili con lama in acciaio inox, confezionati singolarmente, lama esente da materiali di lavorazione, con rinforzo a protezione della stessa. N.  15</t>
  </si>
  <si>
    <t>Bisturi monouso sterili con lama in acciaio inox, confezionati singolarmente, lama esente da materiali di lavorazione, con rinforzo a protezione della stessa. N.  20</t>
  </si>
  <si>
    <t>Bisturi monouso sterili con lama in acciaio inox, confezionati singolarmente, lama esente da materiali di lavorazione, con rinforzo a protezione della stessa. N.  21</t>
  </si>
  <si>
    <t>Coppette per Isterosalpingografia. - 25mm</t>
  </si>
  <si>
    <t>Coppette per Isterosalpingografia. - 27mm</t>
  </si>
  <si>
    <t>Coppette per Isterosalpingografia. - 30mm</t>
  </si>
  <si>
    <t>Cannula Tracheostomica in PVC termosensibile con flangia variabile, armata, mis. 6</t>
  </si>
  <si>
    <t>Cannula Tracheostomica in PVC termosensibile con flangia variabile, armata, mis. 7</t>
  </si>
  <si>
    <t>Tubi di drenaggio rotondo in silicone, perforato nella parte terminale, con adattatore senza trocar - fr. 15</t>
  </si>
  <si>
    <t>Tubi endotracheali per anestesia in pvc termosensibile cuffia a bassa pressione e basso profilo. Punta tipo Murphy atraumatica, radiopachi, indicatori di profondità, palloncino spia e valvola di non ritorno. Diam  8,5 mm</t>
  </si>
  <si>
    <t>Cannula Tracheostomica in PVC termosensibile con flangia variabile, armata, mis. 5</t>
  </si>
  <si>
    <t>Medicazione idrocellulare adesiva sterile, in poliuretano tristratificato. Mis. Cm. 7,5x 7,5 cm. 12,5x 12,5 cm. 12,5x 22,5 cm circa</t>
  </si>
  <si>
    <t>Medicazione Rayon e poliestere alternate con lamine ricoperte a base di argento nano cristallino a rilascio controllato Mis. Cm. 10x10 , cm. 10x20 , cm. 15x15 circa</t>
  </si>
  <si>
    <t>Cerotti adesivi su tnt con adesivo acrilico ipoallergenico, areati, avvolti su bobina cm. 5x5 mt.</t>
  </si>
  <si>
    <t>Cerotti adesivi su seta, ipoallergenici, avvolti su bobina cm. 2,5x 5mt.</t>
  </si>
  <si>
    <t>Cerotti adesivi su seta, ipoallergenici, avvolti su bobina cm. 5x 5mt.</t>
  </si>
  <si>
    <t>Cerotti adesivi in tnt su film plastico, con adesivo ipoallergenico, areati, avvolti su bobina cm. 5x10 mt.</t>
  </si>
  <si>
    <t>Cerotti adesivi in tnt su film plastico, con adesivo ipoallergenico, areati, avvolti su bobina cm. 10x10 mt.</t>
  </si>
  <si>
    <t xml:space="preserve">Acido ialuronico 1,2% conf. Da 5 ml            </t>
  </si>
  <si>
    <t>Guanti chirurgici in lattice di gomma naturali, sterili, anatomici, antistress, manichette lunghe con bordo arrotondato, spessore differenziato,aspersi internamenti con polverte inerte, lubrificante vegetale. Confezionato a paio in doppio incarto, polsi rovesciati, colore chiaro mis. 7</t>
  </si>
  <si>
    <t>Guanti chirurgici in lattice di gomma naturali, sterili, anatomici, antistress, manichette lunghe con bordo arrotondato, spessore differenziato,aspersi internamenti con polverte inerte, lubrificante vegetale. Confezionato a paio in doppio incarto, polsi rovesciati, colore chiaro mis. 7,5</t>
  </si>
  <si>
    <t>Guanti chirurgici in lattice di gomma naturali, sterili, anatomici, antistress, manichette lunghe con bordo arrotondato, spessore differenziato,aspersi internamenti con polverte inerte, lubrificante vegetale. Confezionato a paio in doppio incarto, polsi rovesciati, colore chiaro mis. 8</t>
  </si>
  <si>
    <t>Guanti chirurgici in lattice di gomma naturali, sterili, anatomici, antistress, manichette lunghe con bordo arrotondato, spessore differenziato,aspersi internamenti con polverte inerte, lubrificante vegetale. Confezionato a paio in doppio incarto, polsi rovesciati, colore chiaro mis. 8,5</t>
  </si>
  <si>
    <t>Tubi a T per drenaggio biliare in puro silicone biocompatibile da mm. 4</t>
  </si>
  <si>
    <t xml:space="preserve">Mascherine neonatali per fototerapia in materiale morbido preformato e sistema di fissaggio in velcro per neonati superiori a 1500 gr. </t>
  </si>
  <si>
    <t xml:space="preserve">Mascherine neonatali per fototerapia in materiale morbido preformato e sistema di fissaggio in velcro per neonati inferiori a 1500 gr. </t>
  </si>
  <si>
    <t>TOTALE</t>
  </si>
  <si>
    <t>Aliq.     IVA</t>
  </si>
  <si>
    <t>N° pezzi per conf.</t>
  </si>
  <si>
    <t>Sfigmomanometro a mercurio, colonna di precisione in vetro 4,2 mm + 0,2 mm. Diam. Interno, buona lettuura della scala anodizzata, bracciale velcro per adulti, rubinetto chisura mercurio. Su carrello con basamento su ruote</t>
  </si>
  <si>
    <t>Occhiali protettivi in materiale plastico trasparente.</t>
  </si>
  <si>
    <t xml:space="preserve">Sacca per urina da 2.000 ml. con tubo da 90 cm. </t>
  </si>
  <si>
    <t>Benda auricolare orlata, allo iodoformio cm.1,5X5mt.</t>
  </si>
  <si>
    <t>D04-</t>
  </si>
  <si>
    <t>D-</t>
  </si>
  <si>
    <t>R02010102</t>
  </si>
  <si>
    <t>R0201-</t>
  </si>
  <si>
    <t>R0202-</t>
  </si>
  <si>
    <t>R03010101</t>
  </si>
  <si>
    <t>R03010201</t>
  </si>
  <si>
    <t>R03010202</t>
  </si>
  <si>
    <t>R03010203</t>
  </si>
  <si>
    <t>R03020101</t>
  </si>
  <si>
    <t>R0302-</t>
  </si>
  <si>
    <t>R05010102</t>
  </si>
  <si>
    <t>T01010101</t>
  </si>
  <si>
    <t>T010201</t>
  </si>
  <si>
    <t>SO101 -</t>
  </si>
  <si>
    <t>SO102 -</t>
  </si>
  <si>
    <t>T01010102</t>
  </si>
  <si>
    <t>TO10101 -</t>
  </si>
  <si>
    <t>T010101 -</t>
  </si>
  <si>
    <t>TO101 -</t>
  </si>
  <si>
    <t>TO201 -</t>
  </si>
  <si>
    <t>TO204 -</t>
  </si>
  <si>
    <t>TO303 -</t>
  </si>
  <si>
    <t>PO20203</t>
  </si>
  <si>
    <t>PO701 -</t>
  </si>
  <si>
    <t>PO7010202 -</t>
  </si>
  <si>
    <t>QO20101 -</t>
  </si>
  <si>
    <t>Tubi di connessione compatibili con sistema di drenaggio toracico in vetro risterilizzabile</t>
  </si>
  <si>
    <t>Carta per ECG Cardiette AR1200 ADV Mis.120mm. Con tacca nera</t>
  </si>
  <si>
    <t>Tubi endotracheali non cuffiati monouso, sterili, chiari, termosensibili, radiopachi, completi di connettori - Diam.  2mm</t>
  </si>
  <si>
    <t>Bende elastiche autoaderenti,per bendaggio elasto-compressivo, tessuto elastico in crespo di cotone, estensibile in lunghezza cm. 10x15 mt. Ca.</t>
  </si>
  <si>
    <t>Cerotti adesivi all'ossido di zinco F.U. Areati su tela, avvolti su bobina cm. 2,5x 5 mt.</t>
  </si>
  <si>
    <t>Cateteri foley in silicone 100% biocompatibile inerte e non aderente.Tre vie , palloncino da 30ml. - No da 5/15 ml., codice colore - Ch18</t>
  </si>
  <si>
    <t>Cateteri foley in silicone 100% biocompatibile inerte e non aderente.Tre vie , palloncino da 30ml. - No da 5/15 ml., codice colore - Ch 20</t>
  </si>
  <si>
    <t>Bisturi monouso sterili con lama in acciaio inox, confezionati singolarmente, lama esente da materiali di lavorazione, con rinforzo a protezione della stessa. N.  24</t>
  </si>
  <si>
    <t xml:space="preserve">Morsetti ombellicali sterili    </t>
  </si>
  <si>
    <t>Contenitore rigido per materiale tagliente usato, e materiale organico- da lt.  1</t>
  </si>
  <si>
    <t>Contenitore rigido per materiale tagliente usato, e materiale organico- da lt.  2</t>
  </si>
  <si>
    <t>Contenitore rigido per materiale tagliente usato, e materiale organico- da lt.  3</t>
  </si>
  <si>
    <t>Contenitore rigido per materiale tagliente usato, e materiale organico- da lt.  5</t>
  </si>
  <si>
    <t>Contenitore rigido per materiale tagliente usato, e materiale organico- da lt.  8</t>
  </si>
  <si>
    <t>Lame Dermacarriers per dermatomo Zimmer per prelievi da cm. 40</t>
  </si>
  <si>
    <t>Lame Dermacarriers per dermatomo Zimmer per prelievi da cm. 20</t>
  </si>
  <si>
    <t>Lame per dermatomo elettrico, mod. Zimmer per prelievi da mm.  25</t>
  </si>
  <si>
    <t>Guanti chirurgici in filo di cotone 100%, titolo 32/4, colore bianco con bordino arrotondato e rimagliato colore bianco  mis.6,5</t>
  </si>
  <si>
    <t>Isetrometro monouso flessibile, centimetrato con finestra di lettura</t>
  </si>
  <si>
    <t>Acido acetico in soluzione al 5% per tests da effettuare durante le colposcopie, flaconi da 100 ml.</t>
  </si>
  <si>
    <t>Medicazioni chirurgiche sterili,con compresse assorbenti idrifile, adesivo acrilico ipoallergenico cm. 10x10ca.</t>
  </si>
  <si>
    <t>Lenzuolo monouso in tnt filtrante, autoestinguente assorbente, col. Bianco cm. 140x240</t>
  </si>
  <si>
    <t xml:space="preserve">                 MATERIALE    SANITARIO   (prodotti richiesti)</t>
  </si>
  <si>
    <t>N°  LOTTO</t>
  </si>
  <si>
    <t>N° LOTTO</t>
  </si>
  <si>
    <t>Contenitori rigidi in policarbonato monouso completi di filtro antibatterico e antifumo in gore-tex, da 3000 ml.</t>
  </si>
  <si>
    <t xml:space="preserve">Maschera laringea proseal mis. 1 </t>
  </si>
  <si>
    <t xml:space="preserve">Maschera laringea monouso con lume di ventilazione e lume per drenaggio gastrico coassiali, punta rinforzata, curvatura rigida e bloccamorso. Mis. 3-4-5. </t>
  </si>
  <si>
    <t xml:space="preserve">Cestelli portaflebo rigidi in materiale plastico </t>
  </si>
  <si>
    <t>Cuffia per personale e pazienti in tnt con elastico posteriore</t>
  </si>
  <si>
    <t>Flussimetro completo di gorgogliatore e innesto afnor per attacco al muro</t>
  </si>
  <si>
    <t>Catetere Toracico trocar in PVC termosensibile, radiopaco con foro di controllo e indicatori di profondità, sterile, monouso, impugnatura anatomica da Ch 8</t>
  </si>
  <si>
    <t>Circuito "Va e Vieni" monouso per la somministrazione di miscele gassose con tubo laterale di adduzione gas, valvole di scarico senza parti mobili e metalliche per l'utilizzo anche in RMN, ad apertura geometrica APL graduata, provvisto di valvola di sicurezza pretarata completo di raccordi multipli, con pallone senza lattice. Cof. singola sterile. Pallone lt.0,5 -  Neonatale</t>
  </si>
  <si>
    <t>Sonde rettali monouso sterili Mis. Ch.25</t>
  </si>
  <si>
    <t>Sonde rettali monouso sterili Mis. Ch.28</t>
  </si>
  <si>
    <t>Soluzione salina bilanciata arrichita con bicarbonato,detrosio e glucatione 500 ml.</t>
  </si>
  <si>
    <t>Acido ialuronico all'1,4% di estrazione naturale, con peso molecolare 5 milioni Daltons</t>
  </si>
  <si>
    <t>Tubi di drenaggio rotondo in silicone, perforato nella parte terminale, con adattatore senza trocar - fr. 19</t>
  </si>
  <si>
    <t>Drenaggi per aspirazione capillare in silicone Ch 6</t>
  </si>
  <si>
    <t>Drenaggi per aspirazione capillare in silicone Ch 8</t>
  </si>
  <si>
    <t>Drenaggi per aspirazione capillare in silicone Ch 10</t>
  </si>
  <si>
    <t>Drenaggi per aspirazione capillare in silicone Ch 12</t>
  </si>
  <si>
    <t>Cannule per aspirazione intrauterina sterili, monouso, con serbatoio, metodo Karman - Diam.  4 mm</t>
  </si>
  <si>
    <t>Cannule per aspirazione intrauterina sterili, monouso, con serbatoio, metodo Karman - Diam.  5 mm</t>
  </si>
  <si>
    <t>Cannule per aspirazione intrauterina sterili, monouso, con serbatoio, metodo Karman - Diam.  6 mm</t>
  </si>
  <si>
    <t>Cannule per aspirazione intrauterina sterili, monouso, con serbatoio, metodo Karman - Diam.  7 mm</t>
  </si>
  <si>
    <t>Cannule per aspirazione intrauterina sterili, monouso, con serbatoio, metodo Karman - Diam.  8 mm</t>
  </si>
  <si>
    <t>Acido ialuronico all'1% di estrazione naturale, con peso molecolare i milione Daltons</t>
  </si>
  <si>
    <t xml:space="preserve">Deflussore per flebo, con para, ago e roller. - </t>
  </si>
  <si>
    <t>Maschera laringea proseal mis. 1,5</t>
  </si>
  <si>
    <t>Maschera laringea proseal mis. 2</t>
  </si>
  <si>
    <t>Maschera laringea proseal mis. 3</t>
  </si>
  <si>
    <t>Maschera laringea proseal mis. 4</t>
  </si>
  <si>
    <t>Maschera laringea proseal mis. 5</t>
  </si>
  <si>
    <t xml:space="preserve">Introduttore per Maschera proseal  </t>
  </si>
  <si>
    <t>Tubi a T per drenaggio biliare in puro silicone biocompatibile da mm. 3</t>
  </si>
  <si>
    <t>Tubi a T per drenaggio biliare in puro silicone biocompatibile da mm. 3,5</t>
  </si>
  <si>
    <t>Importo Complessivo annuo a base d'asta</t>
  </si>
  <si>
    <t>SVC085NOR "CORNEAL"</t>
  </si>
  <si>
    <t>SVC085P "CORNEAL"</t>
  </si>
  <si>
    <t>SM4492 "STERIMEDIX"</t>
  </si>
  <si>
    <t>SM4478 "STERIMEDIX"</t>
  </si>
  <si>
    <t>S1273A "UNOMEDICAL"</t>
  </si>
  <si>
    <t>SI3501A "OASIS"</t>
  </si>
  <si>
    <t>BIOCORNEAL "CORNEAL"</t>
  </si>
  <si>
    <t>72-1501 "SHARPOINT"</t>
  </si>
  <si>
    <t>72-2761 "SHARPOINT"</t>
  </si>
  <si>
    <t>72-3561 "SHARPOINT"</t>
  </si>
  <si>
    <t>72-3001 "SHARPOINT"</t>
  </si>
  <si>
    <t>74-1000 "SHARPOINT"</t>
  </si>
  <si>
    <t>G-37503 "GEUDER"</t>
  </si>
  <si>
    <t>71-1901 "SHARPOINT"</t>
  </si>
  <si>
    <t>BIO BLUE-PFS "BIOTECH"</t>
  </si>
  <si>
    <t>Ellebi Medical</t>
  </si>
  <si>
    <t>DR1286-MD-0.6  "DORC"</t>
  </si>
  <si>
    <t>S2969  "LABTICIAN"</t>
  </si>
  <si>
    <t>S2987  "LABTICIAN"</t>
  </si>
  <si>
    <t>DR1286-WD-0.6  "DORC"</t>
  </si>
  <si>
    <t>DR1286-CD-0.6  "DORC"</t>
  </si>
  <si>
    <t>51-850 "NETWORK M."</t>
  </si>
  <si>
    <t>20.04.03 "SYNERGETICS"</t>
  </si>
  <si>
    <t>S1982-3 "LABTICIAN"</t>
  </si>
  <si>
    <t xml:space="preserve"> Fira Medicali</t>
  </si>
  <si>
    <t>ME2020</t>
  </si>
  <si>
    <t>ME2118</t>
  </si>
  <si>
    <t>ME2215</t>
  </si>
  <si>
    <t>ME2220</t>
  </si>
  <si>
    <t>Fira Medicale</t>
  </si>
  <si>
    <t>MTK02500/FR</t>
  </si>
  <si>
    <t>BC18200</t>
  </si>
  <si>
    <t>OS/12A</t>
  </si>
  <si>
    <t>AMO</t>
  </si>
  <si>
    <t>VT465</t>
  </si>
  <si>
    <t>Orthofix</t>
  </si>
  <si>
    <t>400-000IN  400-000SC</t>
  </si>
  <si>
    <t>C10323          +             C10430</t>
  </si>
  <si>
    <t>€ 95,00                 +                             € 25,65</t>
  </si>
  <si>
    <t>1 + 1</t>
  </si>
  <si>
    <t>C10323</t>
  </si>
  <si>
    <t>300-100K</t>
  </si>
  <si>
    <t>200-010.</t>
  </si>
  <si>
    <t>400-015.</t>
  </si>
  <si>
    <t>400-020.</t>
  </si>
  <si>
    <t>400-030.</t>
  </si>
  <si>
    <t>400-040.</t>
  </si>
  <si>
    <t>400-050.</t>
  </si>
  <si>
    <t>400-000SC</t>
  </si>
  <si>
    <t>Hollister</t>
  </si>
  <si>
    <t>Paul Hartmann</t>
  </si>
  <si>
    <t>Medi Line</t>
  </si>
  <si>
    <t>G-NB-2</t>
  </si>
  <si>
    <t>ML100S18G/ MLV100S18G</t>
  </si>
  <si>
    <t>ML100S20G/ MLV100S20G</t>
  </si>
  <si>
    <t>ML100S22G/ MLV100S22G</t>
  </si>
  <si>
    <t>ML100S24G/ MLV100S24G</t>
  </si>
  <si>
    <t xml:space="preserve">SM0002 </t>
  </si>
  <si>
    <t>S8005PS/ S8006PS/ S8007PS/ S8008PS</t>
  </si>
  <si>
    <t>S5005S / S5006S / S5006S/ S5008S</t>
  </si>
  <si>
    <t>S8005S/ S8006S/ S8007S/ S8008S</t>
  </si>
  <si>
    <t>VAG50X6 / VAG50X6L</t>
  </si>
  <si>
    <t>631407PF</t>
  </si>
  <si>
    <t>631608PF</t>
  </si>
  <si>
    <t>631809PF</t>
  </si>
  <si>
    <t>MED5100</t>
  </si>
  <si>
    <t>Santex</t>
  </si>
  <si>
    <t>ORJ0501</t>
  </si>
  <si>
    <t>500 PZ</t>
  </si>
  <si>
    <t>RET91</t>
  </si>
  <si>
    <t>25 MT</t>
  </si>
  <si>
    <t>RET30</t>
  </si>
  <si>
    <t>50 MT</t>
  </si>
  <si>
    <t>RET50</t>
  </si>
  <si>
    <t>RET60</t>
  </si>
  <si>
    <t>RET80</t>
  </si>
  <si>
    <t>RET90</t>
  </si>
  <si>
    <t>50 PZ</t>
  </si>
  <si>
    <t>50 PZ.</t>
  </si>
  <si>
    <t>30 pz.</t>
  </si>
  <si>
    <t>Sanitas</t>
  </si>
  <si>
    <t>Neomed</t>
  </si>
  <si>
    <t>66-90312</t>
  </si>
  <si>
    <t>66-90318</t>
  </si>
  <si>
    <t>79-2750</t>
  </si>
  <si>
    <t>67-207431</t>
  </si>
  <si>
    <t>67-207432</t>
  </si>
  <si>
    <t>67-207438</t>
  </si>
  <si>
    <t>69-HP200040</t>
  </si>
  <si>
    <t>Molnlycke Health Care</t>
  </si>
  <si>
    <t>Siringhe monouso sterili, apirogene in polipropilene, cilindro graduato, asta ed anello di tenuta in gomma gradazione indelebile cono luer, confezione singola in busta termosaldata, cono centrale con ago assemblato :2,5 ml ago 23G</t>
  </si>
  <si>
    <t>Siringhe monouso sterili, apirogene in polipropilene, cilindro graduato, asta ed anello di tenuta in gomma gradazione indelebile cono luer, confezione singola in busta termosaldata, cono centrale con ago assemblato :5 ml ago 22G</t>
  </si>
  <si>
    <t>Siringhe monouso sterili, apirogene in polipropilene, cilindro graduato, asta ed anello di tenuta in gomma gradazione indelebile cono luer, confezione singola in busta termosaldata, cono centrale senza ago :100 ml</t>
  </si>
  <si>
    <t xml:space="preserve">Siringhe monouso sterili, apirogene in polipropilene, cilindro graduato, asta ed anello di tenuta in gomma gradazione indelebile cono luer, confezione singola in busta termosaldata, cono centrale senza ago :50 ml </t>
  </si>
  <si>
    <t>Protesi vascolare periferica,retta,in PTFE rivestito con o senza gelatina idrosolubile,parete da 0,49mm elasticità bidirezionale e con o senza antibiotico: diam.5/6/7/8mm lungh.50cm o prodotto similare</t>
  </si>
  <si>
    <t>Protesi vascolare periferica,retta,in PTFE rivestito con o senza gelatina idrosolubile,parete da 0,49mm elasticità bidirezionale e con o senza antibiotico: diam.5/6/7/8mm lungh.80cm o prodotto similare</t>
  </si>
  <si>
    <t>TP98N+A10L150AZ</t>
  </si>
  <si>
    <t>N. 4PZ da 1Lt.   N. 1 PZ da 5Lt.</t>
  </si>
  <si>
    <t>Gioia Hospital</t>
  </si>
  <si>
    <t>10 PZ.</t>
  </si>
  <si>
    <t>Singola</t>
  </si>
  <si>
    <t>LW3030</t>
  </si>
  <si>
    <t>900-030/040/050</t>
  </si>
  <si>
    <t>12 PZ.</t>
  </si>
  <si>
    <t>Sharpbag</t>
  </si>
  <si>
    <t>25 PZ.</t>
  </si>
  <si>
    <t>F030096</t>
  </si>
  <si>
    <t>Guanti chirurgici in filo di cotone 100%, titolo 32/4, colore bianco con bordino arrotondato e rimagliato colore bianco  mis.  7</t>
  </si>
  <si>
    <t>Aghi a farfalla con ago in acciaio inox, a pareti sottili, punta triplice affilstura con angolatura corta, cappuccio salva ago, tubo di raccordo in pvc flessibile e trasparente , raccordo terminale luer lock con tappo protettivo, sterili, apirogeni, monouso da  21 G</t>
  </si>
  <si>
    <t>100per mis.</t>
  </si>
  <si>
    <t>Aghi spinali atraumatici con punta tipo witacre per anestesia spinale con introduttore, siringhe e telino in conf. Unica sterile 25 G x 103 mm</t>
  </si>
  <si>
    <t>Iniettore uterino con cannula rigida per I.S.G.</t>
  </si>
  <si>
    <t>Laringoscopio a fibre ottiche con lame intercambiabili ed illumiminazione automatica con manico e 4 lame curve mis. 1-2-3-4</t>
  </si>
  <si>
    <t>rot. 3000</t>
  </si>
  <si>
    <t>30per mis.</t>
  </si>
  <si>
    <t>10per mis.</t>
  </si>
  <si>
    <t>20 conf.</t>
  </si>
  <si>
    <t>10 conf.</t>
  </si>
  <si>
    <t xml:space="preserve">Pallone per rianimazione neonatale in silicone con valvola di sovrapressione disattivabile, autoclavabile e completamente smontabile per una facile pulizia. </t>
  </si>
  <si>
    <t>Pallone per rianimazione per bambino  in silicone con valvola di sovrapressione disattivabile, autoclavabile e completamente smontabile per una facile pulizia. (con reservoir)</t>
  </si>
  <si>
    <t>Scuffiatore per maschera Maschera proseal</t>
  </si>
  <si>
    <t>Catetere Toracico trocar in PVC termosensibile, radiopaco con foro di controllo e indicatori di profondità, sterile, monouso, impugnatura anatomica da Ch 28</t>
  </si>
  <si>
    <t>Ialuronato di sodio all'1%500 di derivazione e fermentazione batterica peso molecolare 1.900.000 Daltons ph 7,2 da 0,85 ml.</t>
  </si>
  <si>
    <t>Tamponi oculari non adesivi</t>
  </si>
  <si>
    <t>Tamponi oculari adesivi</t>
  </si>
  <si>
    <t>Collari cervicali rigidi.misura media</t>
  </si>
  <si>
    <t>Collari cervicali rigidi.misura grande</t>
  </si>
  <si>
    <t>Sonda di Salem a doppia via in pvc termosensibile, monouso, sterile, radiopaco, con sistema di chiusura a valvola antireflusso - Ch 10</t>
  </si>
  <si>
    <t>Sonda di Salem a doppia via in pvc termosensibile, monouso, sterile, radiopaco, con sistema di chiusura a valvola antireflusso - Ch 12</t>
  </si>
  <si>
    <t>31.1715.21</t>
  </si>
  <si>
    <t>Tamponi nasali 9.2x2.1x1,65 circa</t>
  </si>
  <si>
    <t>Tamponi nasali Mis.7.5x2x8 circa</t>
  </si>
  <si>
    <t>Tamponi nasali Mis.11x2.5x1.5 circa.</t>
  </si>
  <si>
    <t>Splint nasale Mis. S con alette modulabili e separato dalla parte adesiva da porre sul setto nasale</t>
  </si>
  <si>
    <t>penne pungidito</t>
  </si>
  <si>
    <t>Set per anestesia  continua composto da : ago da peridurale 18 di tuohy catetere 21 G, con punta arrotondata e fori laterali terminali e siringa a bassa pressione.</t>
  </si>
  <si>
    <t>Importo          Complessivo annuo                  a base d'asta</t>
  </si>
  <si>
    <t>Prezzo complessivo annuo offerto IVA esclusa</t>
  </si>
  <si>
    <t>Bende a rete -Bendaggio tubolare per ritenzione medicazioni, catenelle longitudinali in cotone, ordito elestico, Cal. 8, per torace</t>
  </si>
  <si>
    <t>Catetere Toracico trocar in PVC termosensibile, radiopaco con foro di controllo e indicatori di profondità, sterile, monouso, impugnatura anatomica da Ch 12</t>
  </si>
  <si>
    <t>Elettrodo monouso in spugna poliuretanica e adesivo antiallergenico ad alto potere aderente pregellato a bottone- pediatrici</t>
  </si>
  <si>
    <t>Elettrodi per prove da sforzo con attacco a bottone decentrato</t>
  </si>
  <si>
    <t>Sacche per ileo/colostomia in plastica trasparente fondo chiuso, sistema monopezzo, anello ipoallergenico con barriera adesiva protettiva, con stoma da pretagliare e filtro antiodore</t>
  </si>
  <si>
    <t>€.  1,5000</t>
  </si>
  <si>
    <t>€.  450,00</t>
  </si>
  <si>
    <t>5 pz</t>
  </si>
  <si>
    <t>12 pz</t>
  </si>
  <si>
    <t>6 pz</t>
  </si>
  <si>
    <t>€.  0,5960</t>
  </si>
  <si>
    <t>€.     715,20</t>
  </si>
  <si>
    <t>€.  0,1460</t>
  </si>
  <si>
    <t>€.     175,20</t>
  </si>
  <si>
    <t>€.  0,2385</t>
  </si>
  <si>
    <t>€.     286,20</t>
  </si>
  <si>
    <t>€.  2,9000</t>
  </si>
  <si>
    <t>€.  290,00</t>
  </si>
  <si>
    <t>Sacche per ileo/colostomia in plastica trasparente fondo chiuso, sistema monopezzo, anello ipoallergenico con barriera adesiva protettiva, tipo aperto con filtro</t>
  </si>
  <si>
    <t>Compresse sterili laparatomiche in tnt radiopache mis. 10x 40</t>
  </si>
  <si>
    <t>Compresse sterili laparatomiche in tnt radiopache mis. 20x 40</t>
  </si>
  <si>
    <t>Bende a rete -Bendaggio tubolare per ritenzione medicazioni, catenelle longitudinali in cotone, ordito elestico, Cal. 5, per coscia</t>
  </si>
  <si>
    <t>Cappellino verde per chirurgo in tnt con lacci</t>
  </si>
  <si>
    <t>Gambali in tnt sterile, impermiabile per sala operatoria</t>
  </si>
  <si>
    <t>Protesi vascolare,biforeata,in poliestere e fluoroploimero con tessitura a maglia e trama Woven,impregnata di gelatina idrosolubile con o senza antibiotico:Mis.14x7;o prodotto similare</t>
  </si>
  <si>
    <t>Protesi vascolare,biforeata,in poliestere e fluoroploimero con tessitura a maglia e trama Woven,impregnata di gelatina idrosolubile con o senza antibiotico:Mis.18x9; o prodotto similare</t>
  </si>
  <si>
    <t>Protesi vascolare,biforeata,in poliestere e fluoroploimero con tessitura a maglia e trama Woven,impregnata di gelatina idrosolubile con o senza antibiotico:Mis.16x8; o prodotto similare</t>
  </si>
  <si>
    <t>Splint nasale Mis. L con alette modulabili e separato dalla parte adesiva da porre sul setto nasale</t>
  </si>
  <si>
    <t>Biomembrana per ricostruzione della mucosa del setto nasale mis. 55x30x0,1 spessore</t>
  </si>
  <si>
    <t>Biomembrana per ricostruzione della mucosa del setto nasale mis. 55x30x0,2 spessore</t>
  </si>
  <si>
    <t>Biomembrana per ricostruzione della membrana timpanica mis. 25x25x0,1 spessore</t>
  </si>
  <si>
    <t>Biomembrana per ricostruzione della membrana timpanica mis. 25x25x0,2 spessore</t>
  </si>
  <si>
    <t>Blocchi di cartilagine da derivazione equina, trattati singolarmente per rinoplastica mis. 50x10x4 mm.</t>
  </si>
  <si>
    <t>Blocchi di cartilagine da derivazione equina, trattati singolarmente per rossiculoplastica mis. 20x15x4 mm.</t>
  </si>
  <si>
    <t>Cerotti adesivi all'ossido di zinco F.U. Areati su tela, avvolti su bobina cm. 5x 5 mt.</t>
  </si>
  <si>
    <t>Elettrodo monouso in spugna poliuretanica e adesivo antiallergenico ad alto potere aderente pregellato a bottone- adulti</t>
  </si>
  <si>
    <t xml:space="preserve">Spatole di ayres in legno sterili. - </t>
  </si>
  <si>
    <t xml:space="preserve">Fissatore per citologia da 250 ml. - </t>
  </si>
  <si>
    <t xml:space="preserve">Set completo per lo stripping della safena. - </t>
  </si>
  <si>
    <t>Padelle in plastica sterilizzabili</t>
  </si>
  <si>
    <t>Camice chirurgico in tnt idropellente con chiusura al collo in velcro, regolabile, polsini in maglina, sterile , confezionato singolarmente per sala operatoria. Mis media</t>
  </si>
  <si>
    <t>Clorexidina+Cetrimide buste da 25 ml.</t>
  </si>
  <si>
    <t>Guanti sterili monouso, per uso chirurgico, senza polvere doppio strato, in lattice di gomma naturale forma anatomica, dotati di manichetta con cordolo antiarrotolamento anallergici. Mis   8</t>
  </si>
  <si>
    <t>Aldeide formica liquida al 33% da kg.1</t>
  </si>
  <si>
    <t>Perossido di idrogeno flac.200 ml. 3% 10 vol.</t>
  </si>
  <si>
    <t>R06-</t>
  </si>
  <si>
    <t>M0305-</t>
  </si>
  <si>
    <t>G020201</t>
  </si>
  <si>
    <t>G02020101</t>
  </si>
  <si>
    <t>Termometri a raggi infrarossi per la rilevazione immediata della temperatura interna con possibilità di conversione in orale e rettale con sistema automatico di innesco e disinnesco dei cappucci. Timer contasecondi e ampio display</t>
  </si>
  <si>
    <t xml:space="preserve">Borsa acqua calda bilamellata     </t>
  </si>
  <si>
    <t xml:space="preserve">Braccialetto identificazione neonati   </t>
  </si>
  <si>
    <t>Bisturi monouso sterili con lama in acciaio inox, confezionati singolarmente, lama esente da materiali di lavorazione, con rinforzo a protezione della stessa. N.  10</t>
  </si>
  <si>
    <t>Linea di connessione per infusione e monitoraggio con attacchi luer lock, mf 150 cm. Vol. int.1,4 ml./min</t>
  </si>
  <si>
    <t xml:space="preserve">Traverse salvaletto in tela cerata cm.110x100. - </t>
  </si>
  <si>
    <t xml:space="preserve">Acido ialuronico al 3%, peso molecolare 25 e 500K,di estrazione naturale e di fermentazione batterica, con viscosità 41.000 </t>
  </si>
  <si>
    <t xml:space="preserve">Acido ialuronico di estrazione naturale 23mg/ml,peso molecolare 4.000.000 di Daltons,Viscosità a S.R.O 7.000.000 cps,viscosità a Shear Rate 1000 400 cps.FI 0.50ml </t>
  </si>
  <si>
    <t>10xmis.</t>
  </si>
  <si>
    <t>Ago atraumatico tipo Witacre  per anestesia spinale , mis. 27 G x 103 mm con ago introduttore</t>
  </si>
  <si>
    <t>Bende di garza in puro cotone orlato tit. 12/8  f.u. da cm.  20x5</t>
  </si>
  <si>
    <t>Bende di garze cambric orlata puro cotone f,u, mis.  5x5</t>
  </si>
  <si>
    <t>Bende di garze cambric orlata puro cotone f,u, mis.  5x7</t>
  </si>
  <si>
    <t>Bende di garze cambric orlata puro cotone f,u, mis.  5x10</t>
  </si>
  <si>
    <t>Bende di garze cambric orlata puro cotone f,u, mis.  5x20</t>
  </si>
  <si>
    <t>Bende di garze cambric orlata puro cotone f,u, mis.  5x15</t>
  </si>
  <si>
    <t>Bende di garze cambric orlata puro cotone f,u, mis.  10x10</t>
  </si>
  <si>
    <t>Bende di garze cambric orlata puro cotone f,u, mis.  10x15</t>
  </si>
  <si>
    <t>Coprimaterasso plastificato</t>
  </si>
  <si>
    <t xml:space="preserve">Carta per ecg Quinton 700 Mis.216x280x218 millimetrata. - </t>
  </si>
  <si>
    <t>Guanti chirurgici in filo di cotone 100%, titolo 32/4, colore bianco con bordino arrotondato e rimagliato colore bianco  mis.  7,5</t>
  </si>
  <si>
    <t>Guanti chirurgici in filo di cotone 100%, titolo 32/4, colore bianco con bordino arrotondato e rimagliato colore bianco  mis.  8</t>
  </si>
  <si>
    <t>Guanti chirurgici in filo di cotone 100%, titolo 32/4, colore bianco con bordino arrotondato e rimagliato colore bianco  mis.  8,5</t>
  </si>
  <si>
    <t>Guanti in lattice da esplorazione e medicazione, bianchi, non sterili in dispenser da 100 pz. , lubrificati con polvere inerte . Mis. Piccola</t>
  </si>
  <si>
    <t>Guanti in lattice da esplorazione e medicazione, bianchi, non sterili in dispenser da 100 pz. , lubrificati con polvere inerte . Mis. Media</t>
  </si>
  <si>
    <t>Sacca raccolta urine sterile a circuito chiuso da 2.000 ml., valvola antireflusso, punto di prelievo, filtro di areazione antibbatterica, camera di gocciolamento areata, aggancio universale, maniglia di trasporto e tubo di scarico. Forma a goccia per la riduzione di sedimentazione delle urine</t>
  </si>
  <si>
    <t>TOTALE ANNUO IVA COMPRESA</t>
  </si>
  <si>
    <t>Carta termochimica per apparecchiatura Ote Personal 120 mm. 126x150x170</t>
  </si>
  <si>
    <t>Carta per ecg Ascard 60 X 120.</t>
  </si>
  <si>
    <t>Carta per elettrocardiografo 210x300x200 (M2483)</t>
  </si>
  <si>
    <t>Camice chirurgico in tnt idropellente con chiusura al collo in velcro, regolabile, polsini in maglina, sterile , confezionato singolarmente per sala operatoria. Mis extralarge</t>
  </si>
  <si>
    <t>Calzari in tnt anticontaminazione monouso</t>
  </si>
  <si>
    <t>Tappetini decontaminanti con battericida per sale operatori ed ambienti sterili. Mis  90x120 ca.</t>
  </si>
  <si>
    <t>Manometri per ossigeno, completi di flussimetro con attacco a bombola</t>
  </si>
  <si>
    <t>Mascherina chirurgica triplo strato in tnt filtrante, antiallergico con legacci laterali, con stringinaso</t>
  </si>
  <si>
    <t>Mascherina chirurgica triplo strato in tnt filtrante, antiallergico con legacci laterali, con visiera</t>
  </si>
  <si>
    <t>Telini sterili verdi in tnt a doppio strato ASSORBENTE cm. 45x75</t>
  </si>
  <si>
    <t>buste 400</t>
  </si>
  <si>
    <t>5per.m</t>
  </si>
  <si>
    <t>10conf.</t>
  </si>
  <si>
    <t>Tubi endotracheali per anestesia in pvc termosensibile cuffia a bassa pressione e basso profilo. Punta tipo Murphy atraumatica, radiopachi, indicatori di profondità, palloncino spia e valvola di non ritorno. Diam  5,5 mm</t>
  </si>
  <si>
    <t>Nastro in silicone per letto sclerale stretto, larghezza 5mm., scanalatura 2 mm. , altezza 2,5 mm. , circonferenza 9,2 mm. , in confezione sterile</t>
  </si>
  <si>
    <t>Nastro in silicone per letto sclerale stretto, larghezza 5mm., scanalatura 2,5 mm. , altezza 3,7 mm. , circonferenza 8 mm. , in confezione sterile</t>
  </si>
  <si>
    <t>Spugna sclerale Lincoff a sezione circolare di 3 mm., in confezione sterile</t>
  </si>
  <si>
    <t>Piombatura in silicone, lunghezza totale 6.1 mm., larghezza scanalatura 4,0 mm. , altezza 2,5 mm., circonferenza 5,0 mm., in confezione sterile</t>
  </si>
  <si>
    <t>Medicazioni chirurgiche sterili,con compresse assorbenti idrifile, adesivo acrilico ipoallergenico cm. 10x20ca.</t>
  </si>
  <si>
    <t>Medicazioni chirurgiche sterili,con compresse assorbenti idrifile, adesivo acrilico ipoallergenico cm. 10x25ca.</t>
  </si>
  <si>
    <t>Medicazione sterile in di garza con clorexidina cm. 10x10 ca.</t>
  </si>
  <si>
    <t>Medicazione sterile in di garza con clorexidina cm. 10x20 ca.</t>
  </si>
  <si>
    <t>Tubi endotracheali per anestesia in pvc termosensibile cuffia a bassa pressione e basso profilo. Punta tipo Murphy atraumatica, radiopachi, indicatori di profondità, palloncino spia e valvola di non ritorno. Diam  6 mm</t>
  </si>
  <si>
    <t>Tubi endotracheali per anestesia in pvc termosensibile cuffia a bassa pressione e basso profilo. Punta tipo Murphy atraumatica, radiopachi, indicatori di profondità, palloncino spia e valvola di non ritorno. Diam  6,5 mm</t>
  </si>
  <si>
    <t>Set per drenaggio biliare esterno costituito da ago di Chiba da 22G, lunghezza 22 cm. Punta atraumatica. Ago catetere per PTC da Fr. 6, lunghezza 27 cm. Con stiletto a punta trocar e cannule in teflon radiopaco. Dilatatori in teflon radiopaco dalla lunghezza di cm. 20 - Filo guida teflonato lungo 125 cm. con punta a J - Catetere per drenaggio biliare ad alta scorrevolezza, elevata biocompatibilità lungo 50 cm. a punta retta, aperto in punta con ca 12 fori laterali, raccordo luer lock - Tubo di connessione con raccordi luer lock maschio ad una estremità e cono catetere femmina all'altra, lungo 50 cm. - Bisturi monouso . Disco di ritenzione in silicone per fissaggio del catetere di drenaggio biliare . Sacca di raccolta dei liquidi drenati munita di valvola antireflusso di tubo di connessione, con raccordo cono catetere maschio, lungo 90 cm. da Fr. 10</t>
  </si>
  <si>
    <t>Catetere Mounth con tappo di aspirazione e raccordo di Coob, monouso, sterile, attacco 15/22 M/F</t>
  </si>
  <si>
    <t>Pallone di Ambu in Gomma autoclavabile. - Adulti</t>
  </si>
  <si>
    <t>Cannula per aspirazione chirurgica con regolazione automatica della aspirazione, completo di tubo conduttivo lungo 180 cm Mn. 7 - Ch 12</t>
  </si>
  <si>
    <t>Cannula per aspirazione chirurgica con regolazione automatica della aspirazione, completo di tubo conduttivo lungo 180 cm Mn. 7 - Ch 18</t>
  </si>
  <si>
    <t>Cannula per aspirazione chirurgica con regolazione automatica della aspirazione, completo di tubo conduttivo lungo 180 cm Mn. 7 - Ch 22</t>
  </si>
  <si>
    <t>Cannula per aspirazione chirurgica con regolazione automatica della aspirazione, completo di tubo conduttivo lungo 180 cm Mn. 7 - Ch 30</t>
  </si>
  <si>
    <t>Medicazioni adesive sterili,assorbenti, per piaghe da decubito e ulcere varicose, doppio strato interno idrocolloide, esterno semipermeabile cm 25x10</t>
  </si>
  <si>
    <t>Garza imbevuta in paraffina per medicazioni mis cm. 10x7</t>
  </si>
  <si>
    <t>Siringhe monouso sterili, apirogene in polipropilene, cilindro graduato, asta ed anello di tenuta in gomma gradazione indelebile cono luer, confezione singola in busta termosaldata, cono laterale con ago assemblato :100U ago 25Gx insulina</t>
  </si>
  <si>
    <t>Siringhe monouso sterili, apirogene in polipropilene, cilindro graduato, asta ed anello di tenuta in gomma gradazione indelebile cono luer, confezione singola in busta termosaldata, cono laterale con ago assemblato :20 ml ago 20G</t>
  </si>
  <si>
    <t>Aghi cannula in teflon a parete sottile,triplice affilatura. Alette di fissaggio,tappino di chisura ed estremità prossimale con raccordo luer lock da 14 G</t>
  </si>
  <si>
    <t>Aghi cannula in teflon a parete sottile,triplice affilatura. Alette di fissaggio,tappino di chisura ed estremità prossimale con raccordo luer lock da 16 G</t>
  </si>
  <si>
    <t>Aghi cannula in teflon a parete sottile,triplice affilatura. Alette di fissaggio,tappino di chisura ed estremità prossimale con raccordo luer lock da 18 G</t>
  </si>
  <si>
    <t>Aghi cannula in teflon a parete sottile,triplice affilatura. Alette di fissaggio,tappino di chisura ed estremità prossimale con raccordo luer lock da 20 G</t>
  </si>
  <si>
    <t>Aghi cannula in teflon a parete sottile,triplice affilatura. Alette di fissaggio,tappino di chisura ed estremità prossimale con raccordo luer lock da 22 G</t>
  </si>
  <si>
    <t>Aghi cannula in teflon a parete sottile,triplice affilatura. Alette di fissaggio,tappino di chisura ed estremità prossimale con raccordo luer lock da 24 G</t>
  </si>
  <si>
    <t>Aghi cannula in teflon a parete sottile,triplice affilatura. Alette di fissaggio,tappino di chisura ed estremità prossimale con raccordo luer lock da 25 G</t>
  </si>
  <si>
    <t>Aghi ipodermici con cannula in acciaio inox, barilotto colorato con attacco luer, codice colore: a triplice affilatura con angolatura corta da 19 G</t>
  </si>
  <si>
    <t xml:space="preserve">Conf. Pellicole Mitsubishi PK700S. - </t>
  </si>
  <si>
    <t>Tamponi chirurgici laparotomici in garza di cotone idrofilo, radiopachi, con filo di bario, sterili rotondi da mm. 50</t>
  </si>
  <si>
    <t>Tampone chirurgico emostatico in cellulosa ossidata rigenerata in forma fibrillare in garzine sterili - spessore standard</t>
  </si>
  <si>
    <t>Tampone chirurgico emostatico in cellulosa ossidata rigenerata in forma fibrillare in garzine sterili - spessore maggiorato</t>
  </si>
  <si>
    <t>Zaffo di garza in puro cotone sterile, allo iodoformio cm. 5x5</t>
  </si>
  <si>
    <t>Striscie adesive per suture cutanee di precisione. - mm. 75x6 ca.</t>
  </si>
  <si>
    <t>Boccagli per spirometro adulti</t>
  </si>
  <si>
    <t>Boccagli per spirometro pediatrici</t>
  </si>
  <si>
    <t xml:space="preserve">Anoscopio monouso sterile. </t>
  </si>
  <si>
    <t xml:space="preserve">Otoscopio.     </t>
  </si>
  <si>
    <t>Telo oftalmico per chirurgia con film trasparente e sacca raccogli liquidi già adesa mis. Cm. 100x110</t>
  </si>
  <si>
    <t>Cannula monouso da irrigazione,angolata,con punta arrotondata 40x42 mm. 23G</t>
  </si>
  <si>
    <t>Cannula monouso da irrigazione,angolata,con punta arrotondata 40x42 mm. 27G</t>
  </si>
  <si>
    <t>Cannula monouso per idrodissezione,angolata,con punta arrotondata 40x22 mm. 27 G x 7/8</t>
  </si>
  <si>
    <t>Ago per anestesia peribulbare monouso,con punta tipo Aktinson 50x22 mm. 25 G x 7/8</t>
  </si>
  <si>
    <t>Trapani a suzione per la chirurgia degli innesti corneali (trapani di cornea )</t>
  </si>
  <si>
    <t>Olio di silicone PDMS per uso intraoculare in conf. Sterile da 10 cc.</t>
  </si>
  <si>
    <t>Perfluoro-n-ottano puro liquido per uso intraoculare in confezione sterile da 7 cc.</t>
  </si>
  <si>
    <t>Nastro in silicone per letto sclerale stretto, larghezza 4,5mm., scanalatura 2 mm. , altezza 2 mm. , circonferenza 7,2 mm. , in confezione sterile</t>
  </si>
  <si>
    <t>Medicazione adesiva trasparente semipermeabile. - 6x7cam. Ca</t>
  </si>
  <si>
    <t>Medicazione adesiva trasparente semipermeabile. - 10x10cam. Ca</t>
  </si>
  <si>
    <t>Ovatta ortopedica per imbottitura sottogesso, sintetica idropellente, in rotoli cm. 10x3 mt ca.- Kg.</t>
  </si>
  <si>
    <t>Ovatta ortopedica per imbottitura sottogesso, sintetica idropellente, in rotoli cm. 15x3 mt ca.- Kg.</t>
  </si>
  <si>
    <t>Ovatta ortopedica per imbottitura sottogesso, sintetica idropellente, in rotoli cm. 20x3 mt ca. - Kg.</t>
  </si>
  <si>
    <t xml:space="preserve">Conf.Pellicole a colori per stampante Sony UPC-21L. - </t>
  </si>
  <si>
    <t xml:space="preserve">Conf. Pellicole Mitsubishi PK700 orginali. - </t>
  </si>
  <si>
    <t>VUPD1214</t>
  </si>
  <si>
    <t>N°25 Pz. x Cf.</t>
  </si>
  <si>
    <t>ALPHA TEK</t>
  </si>
  <si>
    <t>KSGOSP</t>
  </si>
  <si>
    <t>Ceracarta</t>
  </si>
  <si>
    <t>ID &amp; CO</t>
  </si>
  <si>
    <t>92BOP15100</t>
  </si>
  <si>
    <t>FSVB01</t>
  </si>
  <si>
    <t>FCP 21</t>
  </si>
  <si>
    <t>C.A.M. Hospital</t>
  </si>
  <si>
    <t>WP1240.A</t>
  </si>
  <si>
    <t>WP1240.B</t>
  </si>
  <si>
    <t>WP1240.C</t>
  </si>
  <si>
    <t>DRV251+DRV210+DRV211+DRV212+DRV213+DRV214</t>
  </si>
  <si>
    <t>HJ-M07</t>
  </si>
  <si>
    <t>S04ALL0054</t>
  </si>
  <si>
    <t>S04ALL0053</t>
  </si>
  <si>
    <t>S04ALL0052</t>
  </si>
  <si>
    <t>Conf. da 100 pezzi richiesti 50</t>
  </si>
  <si>
    <t>Disinfettante analcolico per mucose a base di iodofori - litri</t>
  </si>
  <si>
    <t>Soluzione di cloro metacresolo fenil fenolo flac.da 250 ml con attivatore - litri</t>
  </si>
  <si>
    <t>Complesso potassio perossimonosolfato (2KHS05-KHS04-K2S04 ) g. 49,800 corrispondente a g. 22,410 di KHS05; acido malico g. 10,000; acido sulfamico g. 5,000 O sodio dodecil-benzen-sulfonato g. 14,950 sodio esametafosfato g. 18,500 aroma di limone g. 0,200, colorante amaranto g. 0,050 sodio cloruro g. 1,500 - flac.</t>
  </si>
  <si>
    <t>A010102</t>
  </si>
  <si>
    <t>A010101</t>
  </si>
  <si>
    <t>A01020101</t>
  </si>
  <si>
    <t>Set per paracentesi, completo di sacca per la raccolta del liquido pleurico, ago con punta a triplice affilatura e stiletto retraibile, rubinetto a tre vie, sterile, monouso</t>
  </si>
  <si>
    <t>Palloni in latex nero per apparecchi per anestesia.lt.  0,5</t>
  </si>
  <si>
    <t>Palloni in latex nero per apparecchi per anestesia.lt.  1</t>
  </si>
  <si>
    <t>Palloni in latex nero per apparecchi per anestesia.lt.  2</t>
  </si>
  <si>
    <t>Cannule per epistassi antero-posteriore in silicone autoclavabile.mis.  4</t>
  </si>
  <si>
    <t>Cannule per epistassi antero-posteriore in silicone autoclavabile.mis.  5</t>
  </si>
  <si>
    <t>Elettrodi a ventosa per ecg - adulti</t>
  </si>
  <si>
    <t>Elettrodi a ventosa per ecg - pediatrici</t>
  </si>
  <si>
    <t xml:space="preserve">Ocukar sticks Pro-ofta a bastoncino in confezione sterile                                         </t>
  </si>
  <si>
    <t xml:space="preserve">Ocukar sticks triangolari in merecel                                         </t>
  </si>
  <si>
    <t>Aghi per prelievi ecoguidati,in acciaio inox, punta di chiba cvon stiletto a punta perfettamente accoppiata, ecoriflettente e femo di profondità da 20 G x 200 mm</t>
  </si>
  <si>
    <t>Cannule per aspirazione intrauterina sterili, monouso, con serbatoio, metodo Karman - Diam.  11 mm</t>
  </si>
  <si>
    <t>Set per biopsia endometriale metodo Vabra completo. - Diam.  3 mm</t>
  </si>
  <si>
    <t>Set per biopsia endometriale metodo Vabra completo. - Diam.  4 mm</t>
  </si>
  <si>
    <t>Set per biopsia endometriale metodo Vabra completo. - Diam.  5 mm</t>
  </si>
  <si>
    <t>Cannule orofaringee di guedel, codice colore, monopazienti, sterili mis. 000</t>
  </si>
  <si>
    <t>Sistema di drenaggio in aspirazione a soffietto da 20/50 ml., per piccole ferite completo di ago - Ch 6</t>
  </si>
  <si>
    <t>Sistema di drenaggio in aspirazione a soffietto da 20/50 ml., per piccole ferite completo di ago - Ch 8</t>
  </si>
  <si>
    <t xml:space="preserve">Guaina per ottica laparoscopica diametro 5 e 10 mm., angolatura da 0° e 30° completo di copritelecamera da cm. 250 in confezione sterile </t>
  </si>
  <si>
    <t>Cateteri foley in silicone 100% biocompatibile inerte e non aderente, due vie con punta morbida e palloncino da 3 ml. codice colore - Ch 8</t>
  </si>
  <si>
    <t>Cateteri foley in silicone 100% biocompatibile inerte e non aderente, due vie con punta morbida e palloncino da 3 ml. codice colore - Ch 10</t>
  </si>
  <si>
    <t>Cateteri foley in silicone 100% biocompatibile inerte e non aderente:Due vie con punta morbida e palloncino da 3ml. No da 5/15 ml - Ch 12</t>
  </si>
  <si>
    <t xml:space="preserve">Tubo endotracheale per rianimazione, in PVC termosensibile con cuffia in poliuretano ad alto volume e bassa pressione ultra sottile. Tutte le misure:  da 5 a 8,5. </t>
  </si>
  <si>
    <t>Aghi a farfalla con ago in acciaio inox, a pareti sottili, punta triplice affilstura con angolatura corta, cappuccio salva ago, tubo di raccordo in pvc flessibile e trasparente , raccordo terminale luer lock con tappo protettivo, sterili, apirogeni, monouso da  23 G</t>
  </si>
  <si>
    <t>Aghi a farfalla con ago in acciaio inox, a pareti sottili, punta triplice affilstura con angolatura corta, cappuccio salva ago, tubo di raccordo in pvc flessibile e trasparente , raccordo terminale luer lock con tappo protettivo, sterili, apirogeni, monouso da  25 G</t>
  </si>
  <si>
    <t>Test rapido all'ureasi per il rilevamento dell'Helicobacter pilori in campioni di tessuto</t>
  </si>
  <si>
    <t>Colla chirurgica per uso interno-esterno, pronta all'uso in Etil-Cianoacrilato in fl.da 1 ml.</t>
  </si>
  <si>
    <t>Kit per procedura ELVT composto da: Fibra laser ELVT da 600 Microm</t>
  </si>
  <si>
    <t>Tamponi nasali anatomici Mis.7.5x2x1.5 circa..</t>
  </si>
  <si>
    <t xml:space="preserve">Tamponi nasali pediatrici mis.6x1,4x1 circa. - </t>
  </si>
</sst>
</file>

<file path=xl/styles.xml><?xml version="1.0" encoding="utf-8"?>
<styleSheet xmlns="http://schemas.openxmlformats.org/spreadsheetml/2006/main">
  <numFmts count="5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 &quot;DM&quot;;\-#,##0\ &quot;DM&quot;"/>
    <numFmt numFmtId="171" formatCode="#,##0\ &quot;DM&quot;;[Red]\-#,##0\ &quot;DM&quot;"/>
    <numFmt numFmtId="172" formatCode="#,##0.00\ &quot;DM&quot;;\-#,##0.00\ &quot;DM&quot;"/>
    <numFmt numFmtId="173" formatCode="#,##0.00\ &quot;DM&quot;;[Red]\-#,##0.00\ &quot;DM&quot;"/>
    <numFmt numFmtId="174" formatCode="_-* #,##0\ &quot;DM&quot;_-;\-* #,##0\ &quot;DM&quot;_-;_-* &quot;-&quot;\ &quot;DM&quot;_-;_-@_-"/>
    <numFmt numFmtId="175" formatCode="_-* #,##0\ _D_M_-;\-* #,##0\ _D_M_-;_-* &quot;-&quot;\ _D_M_-;_-@_-"/>
    <numFmt numFmtId="176" formatCode="_-* #,##0.00\ &quot;DM&quot;_-;\-* #,##0.00\ &quot;DM&quot;_-;_-* &quot;-&quot;??\ &quot;DM&quot;_-;_-@_-"/>
    <numFmt numFmtId="177" formatCode="_-* #,##0.00\ _D_M_-;\-* #,##0.00\ _D_M_-;_-* &quot;-&quot;??\ _D_M_-;_-@_-"/>
    <numFmt numFmtId="178" formatCode="[&gt;0]#,##0\ ;[&lt;0]\-#,##0\ ;&quot; - &quot;"/>
    <numFmt numFmtId="179" formatCode="[&gt;0]&quot; L. &quot;#,##0\ ;[&lt;0]&quot;-L. &quot;#,##0\ ;&quot; L. - &quot;"/>
    <numFmt numFmtId="180" formatCode="&quot;Sì&quot;;&quot;Sì&quot;;&quot;No&quot;"/>
    <numFmt numFmtId="181" formatCode="&quot;Vero&quot;;&quot;Vero&quot;;&quot;Falso&quot;"/>
    <numFmt numFmtId="182" formatCode="&quot;Attivo&quot;;&quot;Attivo&quot;;&quot;Disattivo&quot;"/>
    <numFmt numFmtId="183" formatCode="[$€-2]\ #.##000_);[Red]\([$€-2]\ #.##000\)"/>
    <numFmt numFmtId="184" formatCode="[$€-2]\ #,##0.00"/>
    <numFmt numFmtId="185" formatCode="&quot;€&quot;\ #,##0.00"/>
    <numFmt numFmtId="186" formatCode="_-[$€-410]\ * #,##0.0000_-;\-[$€-410]\ * #,##0.0000_-;_-[$€-410]\ * &quot;-&quot;??_-;_-@_-"/>
    <numFmt numFmtId="187" formatCode="#,##0_ ;\-#,##0\ "/>
    <numFmt numFmtId="188" formatCode="_-[$€-410]\ * #,##0.00_-;\-[$€-410]\ * #,##0.00_-;_-[$€-410]\ * &quot;-&quot;??_-;_-@_-"/>
    <numFmt numFmtId="189" formatCode="0.0000"/>
    <numFmt numFmtId="190" formatCode="0.00000"/>
    <numFmt numFmtId="191" formatCode="_-&quot;€&quot;\ * #,##0.00000_-;\-&quot;€&quot;\ * #,##0.00000_-;_-&quot;€&quot;\ * &quot;-&quot;?????_-;_-@_-"/>
    <numFmt numFmtId="192" formatCode="_-&quot;€&quot;\ * #,##0.00_-;\-&quot;€&quot;\ * #,##0.00_-;_-&quot;€&quot;\ * &quot;-&quot;?????_-;_-@_-"/>
    <numFmt numFmtId="193" formatCode="_-&quot;€&quot;\ * #,##0.00000_-;\-&quot;€&quot;\ * #,##0.00000_-;_-&quot;€&quot;\ * &quot;-&quot;??_-;_-@_-"/>
    <numFmt numFmtId="194" formatCode="_-* #,##0.00\ [$€]_-;\-* #,##0.00\ [$€]_-;_-* &quot;-&quot;??\ [$€]_-;_-@_-"/>
    <numFmt numFmtId="195" formatCode="#,##0.00_ ;\-#,##0.00\ "/>
    <numFmt numFmtId="196" formatCode="_-[$€-410]\ * #,##0.0000_-;\-[$€-410]\ * #,##0.0000_-;_-[$€-410]\ * &quot;-&quot;????_-;_-@_-"/>
    <numFmt numFmtId="197" formatCode="&quot;€&quot;\ #,##0.0000;[Red]\-&quot;€&quot;\ #,##0.0000"/>
    <numFmt numFmtId="198" formatCode="0.000"/>
    <numFmt numFmtId="199" formatCode="&quot;€&quot;\ #,##0.00000"/>
    <numFmt numFmtId="200" formatCode="_-* #,##0\ _D_M_-;\-* #,##0\ _D_M_-;_-* &quot;-&quot;??\ _D_M_-;_-@_-"/>
    <numFmt numFmtId="201" formatCode="&quot;€&quot;\ #,##0.00000;[Red]\-&quot;€&quot;\ #,##0.00000"/>
    <numFmt numFmtId="202" formatCode="&quot;€&quot;\ #,##0.00000;\-&quot;€&quot;\ #,##0.00000"/>
    <numFmt numFmtId="203" formatCode="_-&quot;€&quot;\ * #,##0.000_-;\-&quot;€&quot;\ * #,##0.000_-;_-&quot;€&quot;\ * &quot;-&quot;???_-;_-@_-"/>
    <numFmt numFmtId="204" formatCode="&quot;€&quot;\ #,##0.000;[Red]\-&quot;€&quot;\ #,##0.000"/>
    <numFmt numFmtId="205" formatCode="_-&quot;€&quot;\ * #,##0.00000_-;\-&quot;€&quot;\ * #,##0.00000_-;_-&quot;€&quot;\ * &quot;-&quot;???_-;_-@_-"/>
    <numFmt numFmtId="206" formatCode="_-&quot;€&quot;\ * #,##0.00_-;\-&quot;€&quot;\ * #,##0.00_-;_-&quot;€&quot;\ * &quot;-&quot;???_-;_-@_-"/>
    <numFmt numFmtId="207" formatCode="_-* #,##0.00000_-;\-* #,##0.00000_-;_-* &quot;-&quot;?????_-;_-@_-"/>
    <numFmt numFmtId="208" formatCode="_-&quot;€&quot;\ * #,##0.000_-;\-&quot;€&quot;\ * #,##0.000_-;_-&quot;€&quot;\ * &quot;-&quot;??_-;_-@_-"/>
    <numFmt numFmtId="209" formatCode="############"/>
    <numFmt numFmtId="210" formatCode="[$€-2]\ #,##0.00;[Red]\-[$€-2]\ #,##0.00"/>
    <numFmt numFmtId="211" formatCode="&quot;€&quot;\ #,##0.000"/>
  </numFmts>
  <fonts count="13">
    <font>
      <sz val="10"/>
      <name val="Arial"/>
      <family val="0"/>
    </font>
    <font>
      <u val="single"/>
      <sz val="10"/>
      <color indexed="12"/>
      <name val="Arial"/>
      <family val="0"/>
    </font>
    <font>
      <u val="single"/>
      <sz val="10"/>
      <color indexed="36"/>
      <name val="Arial"/>
      <family val="0"/>
    </font>
    <font>
      <sz val="10"/>
      <color indexed="11"/>
      <name val="Arial"/>
      <family val="0"/>
    </font>
    <font>
      <sz val="10"/>
      <name val="Times New Roman"/>
      <family val="1"/>
    </font>
    <font>
      <sz val="10"/>
      <color indexed="8"/>
      <name val="Arial"/>
      <family val="2"/>
    </font>
    <font>
      <sz val="10"/>
      <color indexed="8"/>
      <name val="Times New Roman"/>
      <family val="1"/>
    </font>
    <font>
      <sz val="9"/>
      <name val="Times New Roman"/>
      <family val="1"/>
    </font>
    <font>
      <sz val="9"/>
      <name val="Arial"/>
      <family val="2"/>
    </font>
    <font>
      <b/>
      <sz val="10"/>
      <name val="Arial"/>
      <family val="0"/>
    </font>
    <font>
      <sz val="8"/>
      <name val="Times New Roman"/>
      <family val="1"/>
    </font>
    <font>
      <b/>
      <sz val="10"/>
      <name val="Times New Roman"/>
      <family val="1"/>
    </font>
    <font>
      <b/>
      <sz val="10"/>
      <color indexed="8"/>
      <name val="Times New Roman"/>
      <family val="1"/>
    </font>
  </fonts>
  <fills count="7">
    <fill>
      <patternFill/>
    </fill>
    <fill>
      <patternFill patternType="gray125"/>
    </fill>
    <fill>
      <patternFill patternType="solid">
        <fgColor indexed="11"/>
        <bgColor indexed="64"/>
      </patternFill>
    </fill>
    <fill>
      <patternFill patternType="solid">
        <fgColor indexed="53"/>
        <bgColor indexed="64"/>
      </patternFill>
    </fill>
    <fill>
      <patternFill patternType="solid">
        <fgColor indexed="53"/>
        <bgColor indexed="64"/>
      </patternFill>
    </fill>
    <fill>
      <patternFill patternType="solid">
        <fgColor indexed="10"/>
        <bgColor indexed="64"/>
      </patternFill>
    </fill>
    <fill>
      <patternFill patternType="solid">
        <fgColor indexed="47"/>
        <bgColor indexed="64"/>
      </patternFill>
    </fill>
  </fills>
  <borders count="48">
    <border>
      <left/>
      <right/>
      <top/>
      <bottom/>
      <diagonal/>
    </border>
    <border>
      <left style="double">
        <color indexed="8"/>
      </left>
      <right style="double">
        <color indexed="8"/>
      </right>
      <top style="double">
        <color indexed="8"/>
      </top>
      <bottom style="double"/>
    </border>
    <border>
      <left style="thin"/>
      <right style="thin"/>
      <top style="medium"/>
      <bottom style="medium"/>
    </border>
    <border>
      <left style="double">
        <color indexed="8"/>
      </left>
      <right style="double">
        <color indexed="8"/>
      </right>
      <top style="double">
        <color indexed="8"/>
      </top>
      <bottom style="double">
        <color indexed="8"/>
      </bottom>
    </border>
    <border>
      <left style="thin"/>
      <right style="thin"/>
      <top style="double"/>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style="medium"/>
      <bottom>
        <color indexed="63"/>
      </bottom>
    </border>
    <border>
      <left style="thin"/>
      <right style="thin"/>
      <top>
        <color indexed="63"/>
      </top>
      <bottom style="medium"/>
    </border>
    <border>
      <left style="thin"/>
      <right style="thin"/>
      <top>
        <color indexed="63"/>
      </top>
      <bottom>
        <color indexed="63"/>
      </bottom>
    </border>
    <border>
      <left style="thin"/>
      <right style="thin"/>
      <top style="medium"/>
      <bottom style="double"/>
    </border>
    <border>
      <left style="double"/>
      <right style="thin"/>
      <top>
        <color indexed="63"/>
      </top>
      <bottom style="thin"/>
    </border>
    <border>
      <left style="thin"/>
      <right style="thin"/>
      <top>
        <color indexed="63"/>
      </top>
      <bottom style="thin"/>
    </border>
    <border>
      <left style="double"/>
      <right style="thin"/>
      <top style="thin"/>
      <bottom style="thin"/>
    </border>
    <border>
      <left style="thin"/>
      <right style="thin"/>
      <top style="thin"/>
      <bottom style="dashed"/>
    </border>
    <border>
      <left style="thin"/>
      <right style="thin"/>
      <top style="dashed"/>
      <bottom style="dashed"/>
    </border>
    <border>
      <left style="thin"/>
      <right style="thin"/>
      <top style="dashed"/>
      <bottom style="thin"/>
    </border>
    <border>
      <left style="double"/>
      <right style="thin"/>
      <top>
        <color indexed="63"/>
      </top>
      <bottom>
        <color indexed="63"/>
      </bottom>
    </border>
    <border>
      <left style="double"/>
      <right style="thin"/>
      <top style="thin"/>
      <bottom style="double"/>
    </border>
    <border>
      <left style="thin"/>
      <right style="thin"/>
      <top style="thin"/>
      <bottom style="double"/>
    </border>
    <border>
      <left style="thin"/>
      <right style="thin"/>
      <top style="thin"/>
      <bottom>
        <color indexed="63"/>
      </bottom>
    </border>
    <border>
      <left style="double">
        <color indexed="8"/>
      </left>
      <right style="double">
        <color indexed="8"/>
      </right>
      <top style="double">
        <color indexed="8"/>
      </top>
      <bottom>
        <color indexed="63"/>
      </bottom>
    </border>
    <border>
      <left>
        <color indexed="63"/>
      </left>
      <right style="double">
        <color indexed="8"/>
      </right>
      <top style="double">
        <color indexed="8"/>
      </top>
      <bottom style="double">
        <color indexed="8"/>
      </bottom>
    </border>
    <border>
      <left>
        <color indexed="63"/>
      </left>
      <right style="double">
        <color indexed="8"/>
      </right>
      <top style="double">
        <color indexed="8"/>
      </top>
      <bottom>
        <color indexed="63"/>
      </bottom>
    </border>
    <border>
      <left>
        <color indexed="63"/>
      </left>
      <right>
        <color indexed="63"/>
      </right>
      <top style="thin"/>
      <bottom style="thin"/>
    </border>
    <border>
      <left>
        <color indexed="63"/>
      </left>
      <right>
        <color indexed="63"/>
      </right>
      <top>
        <color indexed="63"/>
      </top>
      <bottom style="thin"/>
    </border>
    <border>
      <left style="double"/>
      <right style="thin"/>
      <top style="thin"/>
      <bottom>
        <color indexed="63"/>
      </bottom>
    </border>
    <border>
      <left style="thin">
        <color indexed="8"/>
      </left>
      <right style="thin">
        <color indexed="8"/>
      </right>
      <top style="thin"/>
      <bottom style="thin"/>
    </border>
    <border>
      <left style="thin"/>
      <right>
        <color indexed="63"/>
      </right>
      <top style="thin"/>
      <bottom style="thin"/>
    </border>
    <border>
      <left>
        <color indexed="63"/>
      </left>
      <right>
        <color indexed="63"/>
      </right>
      <top style="thin"/>
      <bottom>
        <color indexed="63"/>
      </bottom>
    </border>
    <border>
      <left style="thin">
        <color indexed="8"/>
      </left>
      <right>
        <color indexed="63"/>
      </right>
      <top style="thin"/>
      <bottom style="thin"/>
    </border>
    <border>
      <left style="thin"/>
      <right>
        <color indexed="63"/>
      </right>
      <top>
        <color indexed="63"/>
      </top>
      <bottom style="thin"/>
    </border>
    <border>
      <left style="double">
        <color indexed="8"/>
      </left>
      <right>
        <color indexed="63"/>
      </right>
      <top style="double">
        <color indexed="8"/>
      </top>
      <bottom>
        <color indexed="63"/>
      </bottom>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medium"/>
      <right style="medium"/>
      <top style="medium"/>
      <bottom style="medium"/>
    </border>
    <border>
      <left style="double"/>
      <right>
        <color indexed="63"/>
      </right>
      <top style="double"/>
      <bottom style="double"/>
    </border>
    <border>
      <left>
        <color indexed="63"/>
      </left>
      <right style="double"/>
      <top style="double"/>
      <bottom style="double"/>
    </border>
    <border>
      <left style="double"/>
      <right style="thin"/>
      <top style="thin"/>
      <bottom style="dashed"/>
    </border>
    <border>
      <left style="double"/>
      <right style="thin"/>
      <top style="dashed"/>
      <bottom style="dashed"/>
    </border>
    <border>
      <left style="double"/>
      <right style="thin"/>
      <top style="dashed"/>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94" fontId="0" fillId="0" borderId="0" applyFon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9"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673">
    <xf numFmtId="0" fontId="0" fillId="0" borderId="0" xfId="0" applyAlignment="1">
      <alignment/>
    </xf>
    <xf numFmtId="187" fontId="4" fillId="0" borderId="1" xfId="0"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188" fontId="4" fillId="0" borderId="1" xfId="0" applyNumberFormat="1" applyFont="1" applyBorder="1" applyAlignment="1">
      <alignment horizontal="center" vertical="center" wrapText="1"/>
    </xf>
    <xf numFmtId="0" fontId="3" fillId="2" borderId="2" xfId="0" applyFont="1" applyFill="1" applyBorder="1" applyAlignment="1">
      <alignment/>
    </xf>
    <xf numFmtId="0" fontId="4" fillId="0" borderId="3" xfId="0" applyFont="1" applyBorder="1" applyAlignment="1">
      <alignment horizontal="center" vertical="center" wrapText="1"/>
    </xf>
    <xf numFmtId="0" fontId="0" fillId="0" borderId="0" xfId="0" applyFont="1" applyAlignment="1">
      <alignment horizontal="center" vertical="center" wrapText="1"/>
    </xf>
    <xf numFmtId="188" fontId="0" fillId="0" borderId="4" xfId="0" applyNumberFormat="1" applyFont="1" applyBorder="1" applyAlignment="1">
      <alignment horizontal="center" vertical="center"/>
    </xf>
    <xf numFmtId="0" fontId="0" fillId="0" borderId="4" xfId="0" applyFont="1" applyBorder="1" applyAlignment="1">
      <alignment/>
    </xf>
    <xf numFmtId="10" fontId="0" fillId="0" borderId="4" xfId="0" applyNumberFormat="1" applyFont="1" applyBorder="1" applyAlignment="1">
      <alignment/>
    </xf>
    <xf numFmtId="0" fontId="0" fillId="0" borderId="0" xfId="0" applyFont="1" applyAlignment="1">
      <alignment/>
    </xf>
    <xf numFmtId="188" fontId="0" fillId="0" borderId="2" xfId="0" applyNumberFormat="1" applyFont="1" applyBorder="1" applyAlignment="1">
      <alignment horizontal="center" vertical="center"/>
    </xf>
    <xf numFmtId="0" fontId="0" fillId="0" borderId="2" xfId="0" applyFont="1" applyBorder="1" applyAlignment="1">
      <alignment/>
    </xf>
    <xf numFmtId="10" fontId="0" fillId="0" borderId="2" xfId="0" applyNumberFormat="1" applyFont="1" applyBorder="1" applyAlignment="1">
      <alignment/>
    </xf>
    <xf numFmtId="0" fontId="0" fillId="0" borderId="5" xfId="0" applyFont="1" applyBorder="1" applyAlignment="1">
      <alignment/>
    </xf>
    <xf numFmtId="10" fontId="0" fillId="0" borderId="5" xfId="0" applyNumberFormat="1" applyFont="1" applyBorder="1" applyAlignment="1">
      <alignment/>
    </xf>
    <xf numFmtId="0" fontId="0" fillId="0" borderId="6" xfId="0" applyFont="1" applyBorder="1" applyAlignment="1">
      <alignment/>
    </xf>
    <xf numFmtId="10" fontId="0" fillId="0" borderId="6" xfId="0" applyNumberFormat="1" applyFont="1" applyBorder="1" applyAlignment="1">
      <alignment/>
    </xf>
    <xf numFmtId="0" fontId="0" fillId="0" borderId="0" xfId="0" applyFont="1" applyAlignment="1">
      <alignment horizontal="center"/>
    </xf>
    <xf numFmtId="0" fontId="0" fillId="0" borderId="7" xfId="0" applyFont="1" applyBorder="1" applyAlignment="1">
      <alignment/>
    </xf>
    <xf numFmtId="10" fontId="0" fillId="0" borderId="7" xfId="0" applyNumberFormat="1" applyFont="1" applyBorder="1" applyAlignment="1">
      <alignment/>
    </xf>
    <xf numFmtId="188" fontId="0" fillId="0" borderId="8" xfId="0" applyNumberFormat="1" applyFont="1" applyBorder="1" applyAlignment="1">
      <alignment horizontal="center" vertical="center"/>
    </xf>
    <xf numFmtId="188" fontId="0" fillId="0" borderId="9" xfId="0" applyNumberFormat="1" applyFont="1" applyBorder="1" applyAlignment="1">
      <alignment horizontal="center" vertical="center"/>
    </xf>
    <xf numFmtId="0" fontId="0" fillId="0" borderId="7" xfId="0" applyFont="1" applyBorder="1" applyAlignment="1">
      <alignment vertical="top"/>
    </xf>
    <xf numFmtId="10" fontId="0" fillId="0" borderId="7" xfId="0" applyNumberFormat="1" applyFont="1" applyBorder="1" applyAlignment="1">
      <alignment vertical="top"/>
    </xf>
    <xf numFmtId="0" fontId="0" fillId="0" borderId="0" xfId="0" applyFont="1" applyAlignment="1">
      <alignment vertical="top"/>
    </xf>
    <xf numFmtId="188" fontId="0" fillId="0" borderId="10" xfId="0" applyNumberFormat="1" applyFont="1" applyBorder="1" applyAlignment="1">
      <alignment vertical="center"/>
    </xf>
    <xf numFmtId="188" fontId="0" fillId="0" borderId="8" xfId="0" applyNumberFormat="1" applyFont="1" applyBorder="1" applyAlignment="1">
      <alignment vertical="center"/>
    </xf>
    <xf numFmtId="188" fontId="0" fillId="0" borderId="11" xfId="0" applyNumberFormat="1" applyFont="1" applyBorder="1" applyAlignment="1">
      <alignment horizontal="center" vertical="center"/>
    </xf>
    <xf numFmtId="0" fontId="0" fillId="0" borderId="11" xfId="0" applyFont="1" applyBorder="1" applyAlignment="1">
      <alignment/>
    </xf>
    <xf numFmtId="10" fontId="0" fillId="0" borderId="11" xfId="0" applyNumberFormat="1" applyFont="1" applyBorder="1" applyAlignment="1">
      <alignment/>
    </xf>
    <xf numFmtId="188" fontId="0" fillId="0" borderId="0" xfId="0" applyNumberFormat="1" applyFont="1" applyAlignment="1">
      <alignment horizontal="center" vertical="center"/>
    </xf>
    <xf numFmtId="10" fontId="0" fillId="0" borderId="0" xfId="0" applyNumberFormat="1" applyFont="1" applyAlignment="1">
      <alignment/>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2" xfId="0" applyFont="1" applyBorder="1" applyAlignment="1">
      <alignment horizontal="center" vertical="center"/>
    </xf>
    <xf numFmtId="0" fontId="4" fillId="0" borderId="13" xfId="0" applyFont="1" applyBorder="1" applyAlignment="1">
      <alignment horizontal="center" vertical="center"/>
    </xf>
    <xf numFmtId="0" fontId="5" fillId="0" borderId="13" xfId="0" applyFont="1" applyBorder="1" applyAlignment="1">
      <alignment vertical="top" wrapText="1"/>
    </xf>
    <xf numFmtId="0" fontId="0" fillId="0" borderId="14" xfId="0" applyFont="1" applyBorder="1" applyAlignment="1">
      <alignment horizontal="center" vertical="center"/>
    </xf>
    <xf numFmtId="0" fontId="4" fillId="0" borderId="6" xfId="0" applyFont="1" applyBorder="1" applyAlignment="1">
      <alignment horizontal="center" vertical="center"/>
    </xf>
    <xf numFmtId="179" fontId="5" fillId="0" borderId="6" xfId="0" applyFont="1" applyBorder="1" applyAlignment="1">
      <alignment vertical="top" wrapText="1"/>
    </xf>
    <xf numFmtId="3" fontId="4" fillId="0" borderId="6" xfId="0" applyNumberFormat="1" applyFont="1" applyBorder="1" applyAlignment="1">
      <alignment horizontal="center" vertical="center"/>
    </xf>
    <xf numFmtId="0" fontId="5" fillId="0" borderId="6" xfId="0" applyFont="1" applyBorder="1" applyAlignment="1">
      <alignment vertical="top" wrapText="1"/>
    </xf>
    <xf numFmtId="0" fontId="5" fillId="0" borderId="6" xfId="0" applyFont="1" applyBorder="1" applyAlignment="1">
      <alignment horizontal="left" vertical="top" wrapText="1"/>
    </xf>
    <xf numFmtId="0" fontId="0" fillId="0" borderId="6" xfId="0" applyFont="1" applyBorder="1" applyAlignment="1">
      <alignment vertical="top" wrapText="1"/>
    </xf>
    <xf numFmtId="0" fontId="4" fillId="0" borderId="15" xfId="0" applyFont="1" applyBorder="1" applyAlignment="1">
      <alignment horizontal="center" vertical="center"/>
    </xf>
    <xf numFmtId="0" fontId="5" fillId="0" borderId="15" xfId="0" applyFont="1" applyBorder="1" applyAlignment="1">
      <alignment vertical="top" wrapText="1"/>
    </xf>
    <xf numFmtId="0" fontId="4" fillId="0" borderId="16" xfId="0" applyFont="1" applyBorder="1" applyAlignment="1">
      <alignment horizontal="center" vertical="center"/>
    </xf>
    <xf numFmtId="0" fontId="5" fillId="0" borderId="16" xfId="0" applyFont="1" applyBorder="1" applyAlignment="1">
      <alignment vertical="top" wrapText="1"/>
    </xf>
    <xf numFmtId="0" fontId="4" fillId="0" borderId="17" xfId="0" applyFont="1" applyBorder="1" applyAlignment="1">
      <alignment horizontal="center" vertical="center"/>
    </xf>
    <xf numFmtId="0" fontId="5" fillId="0" borderId="17" xfId="0" applyFont="1" applyBorder="1" applyAlignment="1">
      <alignment vertical="top" wrapText="1"/>
    </xf>
    <xf numFmtId="0" fontId="4" fillId="0" borderId="6" xfId="0" applyFont="1" applyBorder="1" applyAlignment="1">
      <alignment horizontal="center" vertical="center" wrapText="1"/>
    </xf>
    <xf numFmtId="0" fontId="5" fillId="0" borderId="6" xfId="0" applyFont="1" applyFill="1" applyBorder="1" applyAlignment="1">
      <alignment vertical="top" wrapText="1"/>
    </xf>
    <xf numFmtId="0" fontId="0" fillId="0" borderId="18" xfId="0" applyFont="1" applyBorder="1" applyAlignment="1">
      <alignment horizontal="center" vertical="center"/>
    </xf>
    <xf numFmtId="0" fontId="5" fillId="0" borderId="6" xfId="0" applyFont="1" applyFill="1" applyBorder="1" applyAlignment="1">
      <alignment horizontal="left" vertical="top" wrapText="1"/>
    </xf>
    <xf numFmtId="179" fontId="5" fillId="0" borderId="6" xfId="0" applyFont="1" applyBorder="1" applyAlignment="1">
      <alignment vertical="top" wrapText="1"/>
    </xf>
    <xf numFmtId="0" fontId="5" fillId="0" borderId="6" xfId="0" applyFont="1" applyFill="1" applyBorder="1" applyAlignment="1">
      <alignment vertical="top" wrapText="1"/>
    </xf>
    <xf numFmtId="0" fontId="5" fillId="0" borderId="6" xfId="0" applyFont="1" applyBorder="1" applyAlignment="1">
      <alignment vertical="top" wrapText="1"/>
    </xf>
    <xf numFmtId="0" fontId="6" fillId="0" borderId="6" xfId="0" applyFont="1" applyBorder="1" applyAlignment="1">
      <alignment horizontal="center" vertical="center"/>
    </xf>
    <xf numFmtId="0" fontId="5" fillId="0" borderId="6" xfId="0" applyFont="1" applyBorder="1" applyAlignment="1">
      <alignment horizontal="left" vertical="top" wrapText="1"/>
    </xf>
    <xf numFmtId="0" fontId="0" fillId="0" borderId="19" xfId="0" applyFont="1" applyBorder="1" applyAlignment="1">
      <alignment horizontal="center" vertical="center"/>
    </xf>
    <xf numFmtId="0" fontId="4" fillId="0" borderId="20" xfId="0" applyFont="1" applyBorder="1" applyAlignment="1">
      <alignment horizontal="center" vertical="center"/>
    </xf>
    <xf numFmtId="0" fontId="5" fillId="0" borderId="20" xfId="0" applyFont="1" applyBorder="1" applyAlignment="1">
      <alignment vertical="top" wrapText="1"/>
    </xf>
    <xf numFmtId="0" fontId="0" fillId="0" borderId="0" xfId="0" applyFont="1" applyAlignment="1">
      <alignment horizontal="center" vertical="center"/>
    </xf>
    <xf numFmtId="0" fontId="4" fillId="0" borderId="0" xfId="0" applyFont="1" applyAlignment="1">
      <alignment horizontal="center" vertical="center"/>
    </xf>
    <xf numFmtId="0" fontId="0" fillId="0" borderId="0" xfId="0" applyFont="1" applyAlignment="1">
      <alignment horizontal="right" vertical="top" wrapText="1"/>
    </xf>
    <xf numFmtId="0" fontId="0" fillId="0" borderId="0" xfId="0" applyFont="1" applyAlignment="1">
      <alignment/>
    </xf>
    <xf numFmtId="10" fontId="0" fillId="0" borderId="0" xfId="0" applyNumberFormat="1" applyFont="1" applyAlignment="1">
      <alignment/>
    </xf>
    <xf numFmtId="0" fontId="0" fillId="0" borderId="0" xfId="0" applyFont="1" applyAlignment="1">
      <alignment horizontal="center" vertical="center"/>
    </xf>
    <xf numFmtId="0" fontId="0" fillId="0" borderId="0" xfId="0" applyFont="1" applyAlignment="1">
      <alignment vertical="top" wrapText="1"/>
    </xf>
    <xf numFmtId="0" fontId="0" fillId="0" borderId="0" xfId="0" applyFont="1" applyAlignment="1">
      <alignment horizontal="center" vertical="center" wrapText="1"/>
    </xf>
    <xf numFmtId="0" fontId="4" fillId="0" borderId="21"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4" xfId="0" applyFont="1" applyBorder="1" applyAlignment="1">
      <alignment horizontal="center" vertical="center" wrapText="1"/>
    </xf>
    <xf numFmtId="188" fontId="4" fillId="0" borderId="22" xfId="0" applyNumberFormat="1" applyFont="1" applyBorder="1" applyAlignment="1">
      <alignment horizontal="center" vertical="center" wrapText="1"/>
    </xf>
    <xf numFmtId="187" fontId="4" fillId="0" borderId="22" xfId="0" applyNumberFormat="1" applyFont="1" applyBorder="1" applyAlignment="1">
      <alignment horizontal="center" vertical="center" wrapText="1"/>
    </xf>
    <xf numFmtId="10" fontId="4" fillId="0" borderId="22" xfId="0" applyNumberFormat="1" applyFont="1" applyBorder="1" applyAlignment="1">
      <alignment horizontal="center" vertical="center" wrapText="1"/>
    </xf>
    <xf numFmtId="0" fontId="4" fillId="0" borderId="2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6" xfId="0" applyBorder="1" applyAlignment="1">
      <alignment horizontal="center" vertical="center" wrapText="1"/>
    </xf>
    <xf numFmtId="9" fontId="0" fillId="0" borderId="6" xfId="0" applyNumberFormat="1" applyBorder="1" applyAlignment="1">
      <alignment horizontal="center" vertical="center" wrapText="1"/>
    </xf>
    <xf numFmtId="0" fontId="0" fillId="0" borderId="6" xfId="0" applyFont="1" applyBorder="1" applyAlignment="1">
      <alignment horizontal="center" vertical="center" wrapText="1"/>
    </xf>
    <xf numFmtId="4" fontId="4" fillId="0" borderId="6" xfId="0" applyNumberFormat="1" applyFont="1" applyFill="1" applyBorder="1" applyAlignment="1">
      <alignment horizontal="center" vertical="center" wrapText="1"/>
    </xf>
    <xf numFmtId="185" fontId="4" fillId="0" borderId="6" xfId="0" applyNumberFormat="1" applyFont="1" applyBorder="1" applyAlignment="1">
      <alignment horizontal="center" vertical="center" wrapText="1"/>
    </xf>
    <xf numFmtId="2" fontId="4" fillId="0" borderId="6" xfId="0" applyNumberFormat="1" applyFont="1" applyBorder="1" applyAlignment="1">
      <alignment horizontal="center" vertical="center" wrapText="1"/>
    </xf>
    <xf numFmtId="188" fontId="4" fillId="0" borderId="6"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Alignment="1">
      <alignment horizontal="center" vertical="center" wrapText="1"/>
    </xf>
    <xf numFmtId="188" fontId="4" fillId="0" borderId="6" xfId="0" applyNumberFormat="1" applyFont="1" applyBorder="1" applyAlignment="1">
      <alignment horizontal="center" vertical="center"/>
    </xf>
    <xf numFmtId="188" fontId="4" fillId="0" borderId="0" xfId="0" applyNumberFormat="1" applyFont="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1" fillId="0" borderId="14" xfId="0" applyFont="1" applyBorder="1" applyAlignment="1">
      <alignment horizontal="center" vertical="center"/>
    </xf>
    <xf numFmtId="9" fontId="4" fillId="0" borderId="6" xfId="0" applyNumberFormat="1" applyFont="1" applyBorder="1" applyAlignment="1">
      <alignment horizontal="center" vertical="center"/>
    </xf>
    <xf numFmtId="9" fontId="4" fillId="0" borderId="0" xfId="0" applyNumberFormat="1" applyFont="1" applyAlignment="1">
      <alignment horizontal="center" vertical="center"/>
    </xf>
    <xf numFmtId="0" fontId="6" fillId="0" borderId="6" xfId="0" applyFont="1" applyBorder="1" applyAlignment="1">
      <alignment horizontal="center" vertical="center" wrapText="1"/>
    </xf>
    <xf numFmtId="195" fontId="4" fillId="0" borderId="6" xfId="0" applyNumberFormat="1" applyFont="1" applyBorder="1" applyAlignment="1">
      <alignment horizontal="center" vertical="center"/>
    </xf>
    <xf numFmtId="0" fontId="6" fillId="0" borderId="13" xfId="0" applyFont="1" applyBorder="1" applyAlignment="1">
      <alignment horizontal="left" vertical="center" wrapText="1"/>
    </xf>
    <xf numFmtId="0" fontId="4" fillId="0" borderId="0" xfId="0" applyFont="1" applyAlignment="1">
      <alignment horizontal="left" vertical="center" wrapText="1"/>
    </xf>
    <xf numFmtId="0" fontId="6" fillId="0" borderId="6" xfId="0" applyFont="1" applyBorder="1" applyAlignment="1">
      <alignment horizontal="left" vertical="center" wrapText="1"/>
    </xf>
    <xf numFmtId="179" fontId="6"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13" xfId="0" applyFont="1" applyBorder="1" applyAlignment="1">
      <alignment horizontal="center" vertical="center" wrapText="1"/>
    </xf>
    <xf numFmtId="3" fontId="4" fillId="0" borderId="6" xfId="0" applyNumberFormat="1" applyFont="1" applyBorder="1" applyAlignment="1">
      <alignment horizontal="center" vertical="center" wrapText="1"/>
    </xf>
    <xf numFmtId="0" fontId="4" fillId="0" borderId="6" xfId="0" applyFont="1" applyFill="1" applyBorder="1" applyAlignment="1">
      <alignment horizontal="center" vertical="center" wrapText="1"/>
    </xf>
    <xf numFmtId="9" fontId="4" fillId="0" borderId="6" xfId="0" applyNumberFormat="1" applyFont="1" applyFill="1" applyBorder="1" applyAlignment="1">
      <alignment horizontal="center" vertical="center" wrapText="1"/>
    </xf>
    <xf numFmtId="188" fontId="4" fillId="0" borderId="0" xfId="0" applyNumberFormat="1" applyFont="1" applyAlignment="1">
      <alignment horizontal="center" vertical="center" wrapText="1"/>
    </xf>
    <xf numFmtId="9" fontId="4" fillId="0" borderId="0" xfId="0" applyNumberFormat="1" applyFont="1" applyAlignment="1">
      <alignment horizontal="center" vertical="center" wrapText="1"/>
    </xf>
    <xf numFmtId="9" fontId="4" fillId="0" borderId="6" xfId="0" applyNumberFormat="1" applyFont="1" applyBorder="1" applyAlignment="1">
      <alignment horizontal="center" vertical="center" wrapText="1"/>
    </xf>
    <xf numFmtId="179" fontId="6" fillId="0" borderId="6" xfId="0" applyFont="1" applyBorder="1" applyAlignment="1">
      <alignment horizontal="left" vertical="center" wrapText="1"/>
    </xf>
    <xf numFmtId="0" fontId="6" fillId="0" borderId="6" xfId="0" applyFont="1" applyFill="1" applyBorder="1" applyAlignment="1">
      <alignment horizontal="left" vertical="center" wrapText="1"/>
    </xf>
    <xf numFmtId="1" fontId="4" fillId="0" borderId="6" xfId="0" applyNumberFormat="1" applyFont="1" applyBorder="1" applyAlignment="1">
      <alignment horizontal="center" vertical="center" wrapText="1"/>
    </xf>
    <xf numFmtId="189" fontId="4" fillId="0" borderId="6" xfId="0" applyNumberFormat="1" applyFont="1" applyBorder="1" applyAlignment="1">
      <alignment horizontal="center" vertical="center" wrapText="1"/>
    </xf>
    <xf numFmtId="10" fontId="4" fillId="0" borderId="0" xfId="0" applyNumberFormat="1" applyFont="1" applyAlignment="1">
      <alignment horizontal="center" vertical="center" wrapText="1"/>
    </xf>
    <xf numFmtId="0" fontId="6" fillId="0" borderId="21" xfId="0" applyFont="1" applyBorder="1" applyAlignment="1">
      <alignment horizontal="left" vertical="center" wrapText="1"/>
    </xf>
    <xf numFmtId="0" fontId="4" fillId="0" borderId="10" xfId="0" applyFont="1" applyBorder="1" applyAlignment="1">
      <alignment horizontal="center" vertical="center" wrapText="1"/>
    </xf>
    <xf numFmtId="0" fontId="6" fillId="0" borderId="10" xfId="0" applyFont="1" applyFill="1" applyBorder="1" applyAlignment="1">
      <alignment horizontal="left" vertical="center" wrapText="1"/>
    </xf>
    <xf numFmtId="0" fontId="4" fillId="0" borderId="26" xfId="0" applyFont="1" applyBorder="1" applyAlignment="1">
      <alignment horizontal="center" vertical="center" wrapText="1"/>
    </xf>
    <xf numFmtId="1" fontId="4" fillId="0" borderId="6" xfId="0" applyNumberFormat="1" applyFont="1" applyFill="1" applyBorder="1" applyAlignment="1">
      <alignment horizontal="center" vertical="center" wrapText="1"/>
    </xf>
    <xf numFmtId="185" fontId="4" fillId="0" borderId="6" xfId="0" applyNumberFormat="1" applyFont="1" applyFill="1" applyBorder="1" applyAlignment="1">
      <alignment horizontal="center" vertical="center" wrapText="1"/>
    </xf>
    <xf numFmtId="2" fontId="4" fillId="0" borderId="6" xfId="0" applyNumberFormat="1" applyFont="1" applyFill="1" applyBorder="1" applyAlignment="1">
      <alignment horizontal="center" vertical="center" wrapText="1"/>
    </xf>
    <xf numFmtId="0" fontId="10" fillId="0" borderId="6" xfId="0" applyFont="1" applyBorder="1" applyAlignment="1">
      <alignment horizontal="center" vertical="center" wrapText="1"/>
    </xf>
    <xf numFmtId="0" fontId="4" fillId="0" borderId="6"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7" xfId="0" applyFont="1" applyBorder="1" applyAlignment="1">
      <alignment horizontal="center" vertical="center"/>
    </xf>
    <xf numFmtId="0" fontId="4" fillId="0" borderId="18" xfId="0" applyFont="1"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lignment horizontal="center" vertical="center" wrapText="1"/>
    </xf>
    <xf numFmtId="187" fontId="4" fillId="0" borderId="6" xfId="0" applyNumberFormat="1" applyFont="1" applyBorder="1" applyAlignment="1">
      <alignment horizontal="center" vertical="center" wrapText="1"/>
    </xf>
    <xf numFmtId="10" fontId="4" fillId="0" borderId="6" xfId="0" applyNumberFormat="1" applyFont="1" applyBorder="1" applyAlignment="1">
      <alignment horizontal="center" vertical="center" wrapText="1"/>
    </xf>
    <xf numFmtId="0" fontId="4" fillId="0" borderId="6" xfId="0" applyFont="1" applyBorder="1" applyAlignment="1">
      <alignment horizontal="center"/>
    </xf>
    <xf numFmtId="0" fontId="4" fillId="0" borderId="14" xfId="0" applyFont="1" applyBorder="1" applyAlignment="1">
      <alignment horizontal="center" vertical="center"/>
    </xf>
    <xf numFmtId="0" fontId="6" fillId="0" borderId="6" xfId="0" applyFont="1" applyBorder="1" applyAlignment="1">
      <alignment vertical="top" wrapText="1"/>
    </xf>
    <xf numFmtId="0" fontId="4" fillId="0" borderId="0" xfId="0" applyFont="1" applyAlignment="1">
      <alignment/>
    </xf>
    <xf numFmtId="188" fontId="4" fillId="0" borderId="10" xfId="0" applyNumberFormat="1" applyFont="1" applyBorder="1" applyAlignment="1">
      <alignment horizontal="center" vertical="center"/>
    </xf>
    <xf numFmtId="0" fontId="4" fillId="0" borderId="0" xfId="0" applyFont="1" applyAlignment="1">
      <alignment vertical="top" wrapText="1"/>
    </xf>
    <xf numFmtId="0" fontId="4" fillId="0" borderId="25" xfId="0" applyFont="1" applyBorder="1" applyAlignment="1">
      <alignment/>
    </xf>
    <xf numFmtId="0" fontId="6" fillId="0" borderId="6" xfId="0" applyFont="1" applyFill="1" applyBorder="1" applyAlignment="1">
      <alignment horizontal="left" vertical="top" wrapText="1"/>
    </xf>
    <xf numFmtId="0" fontId="6" fillId="0" borderId="21" xfId="0" applyFont="1" applyBorder="1" applyAlignment="1">
      <alignment vertical="top" wrapText="1"/>
    </xf>
    <xf numFmtId="0" fontId="6" fillId="0" borderId="10" xfId="0" applyFont="1" applyBorder="1" applyAlignment="1">
      <alignment vertical="top" wrapText="1"/>
    </xf>
    <xf numFmtId="0" fontId="6" fillId="0" borderId="13" xfId="0" applyFont="1" applyBorder="1" applyAlignment="1">
      <alignment vertical="top" wrapText="1"/>
    </xf>
    <xf numFmtId="0" fontId="4" fillId="0" borderId="6" xfId="0" applyFont="1" applyBorder="1" applyAlignment="1" quotePrefix="1">
      <alignment shrinkToFit="1"/>
    </xf>
    <xf numFmtId="190" fontId="4" fillId="0" borderId="6" xfId="0" applyNumberFormat="1" applyFont="1" applyBorder="1" applyAlignment="1">
      <alignment shrinkToFit="1"/>
    </xf>
    <xf numFmtId="195" fontId="4" fillId="0" borderId="6" xfId="0" applyNumberFormat="1" applyFont="1" applyBorder="1" applyAlignment="1">
      <alignment shrinkToFit="1"/>
    </xf>
    <xf numFmtId="0" fontId="4" fillId="0" borderId="0" xfId="0" applyFont="1" applyBorder="1" applyAlignment="1">
      <alignment/>
    </xf>
    <xf numFmtId="9" fontId="4" fillId="0" borderId="6" xfId="20" applyFont="1" applyBorder="1" applyAlignment="1">
      <alignment horizontal="center" vertical="center" wrapText="1"/>
    </xf>
    <xf numFmtId="0" fontId="4" fillId="0" borderId="0" xfId="0" applyFont="1" applyAlignment="1">
      <alignment horizontal="center"/>
    </xf>
    <xf numFmtId="0" fontId="4" fillId="0" borderId="28" xfId="0" applyFont="1" applyFill="1" applyBorder="1" applyAlignment="1">
      <alignment horizontal="center" wrapText="1"/>
    </xf>
    <xf numFmtId="0" fontId="4" fillId="0" borderId="28" xfId="0" applyFont="1" applyFill="1" applyBorder="1" applyAlignment="1">
      <alignment wrapText="1"/>
    </xf>
    <xf numFmtId="2" fontId="4" fillId="0" borderId="28" xfId="0" applyNumberFormat="1" applyFont="1" applyFill="1" applyBorder="1" applyAlignment="1">
      <alignment wrapText="1"/>
    </xf>
    <xf numFmtId="9" fontId="4" fillId="0" borderId="28" xfId="0" applyNumberFormat="1" applyFont="1" applyFill="1" applyBorder="1" applyAlignment="1">
      <alignment horizontal="center"/>
    </xf>
    <xf numFmtId="190" fontId="4" fillId="0" borderId="6" xfId="0" applyNumberFormat="1" applyFont="1" applyBorder="1" applyAlignment="1" quotePrefix="1">
      <alignment shrinkToFit="1"/>
    </xf>
    <xf numFmtId="9" fontId="4" fillId="0" borderId="6" xfId="0" applyNumberFormat="1" applyFont="1" applyBorder="1" applyAlignment="1">
      <alignment horizontal="center"/>
    </xf>
    <xf numFmtId="0" fontId="4" fillId="0" borderId="0" xfId="0" applyFont="1" applyAlignment="1">
      <alignment horizontal="center" wrapText="1"/>
    </xf>
    <xf numFmtId="4" fontId="4" fillId="0" borderId="6" xfId="0" applyNumberFormat="1" applyFont="1" applyBorder="1" applyAlignment="1">
      <alignment horizontal="center" vertical="center" wrapText="1"/>
    </xf>
    <xf numFmtId="188" fontId="4" fillId="0" borderId="13" xfId="0" applyNumberFormat="1" applyFont="1" applyBorder="1" applyAlignment="1">
      <alignment horizontal="center" vertical="center"/>
    </xf>
    <xf numFmtId="44" fontId="4" fillId="0" borderId="6" xfId="0" applyNumberFormat="1" applyFont="1" applyBorder="1" applyAlignment="1">
      <alignment horizontal="center" vertical="center"/>
    </xf>
    <xf numFmtId="0" fontId="4" fillId="0" borderId="13" xfId="0" applyFont="1" applyFill="1" applyBorder="1" applyAlignment="1">
      <alignment horizontal="center" vertical="center" wrapText="1"/>
    </xf>
    <xf numFmtId="0" fontId="0" fillId="0" borderId="13" xfId="0" applyFont="1" applyBorder="1" applyAlignment="1">
      <alignment horizontal="center" vertical="center" wrapText="1"/>
    </xf>
    <xf numFmtId="44" fontId="0" fillId="0" borderId="6" xfId="0" applyNumberFormat="1" applyBorder="1" applyAlignment="1">
      <alignment horizontal="center" vertical="center" wrapText="1"/>
    </xf>
    <xf numFmtId="188" fontId="0" fillId="0" borderId="13" xfId="0" applyNumberFormat="1" applyFont="1" applyBorder="1" applyAlignment="1">
      <alignment horizontal="center" vertical="center" wrapText="1"/>
    </xf>
    <xf numFmtId="44" fontId="4" fillId="0" borderId="13"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11" fillId="0" borderId="13" xfId="0" applyFont="1" applyBorder="1" applyAlignment="1">
      <alignment horizontal="center" vertical="center" wrapText="1"/>
    </xf>
    <xf numFmtId="188" fontId="4" fillId="0" borderId="13" xfId="0" applyNumberFormat="1" applyFont="1" applyBorder="1" applyAlignment="1">
      <alignment horizontal="center" vertical="center" wrapText="1"/>
    </xf>
    <xf numFmtId="44" fontId="4" fillId="0" borderId="6" xfId="0" applyNumberFormat="1" applyFont="1" applyBorder="1" applyAlignment="1">
      <alignment horizontal="center" vertical="center" wrapText="1" shrinkToFit="1"/>
    </xf>
    <xf numFmtId="44" fontId="0" fillId="0" borderId="13" xfId="0" applyNumberFormat="1" applyBorder="1" applyAlignment="1">
      <alignment horizontal="center" vertical="center" wrapText="1"/>
    </xf>
    <xf numFmtId="0" fontId="11" fillId="0" borderId="2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2" xfId="0" applyFont="1" applyBorder="1" applyAlignment="1">
      <alignment horizontal="center" vertical="center" wrapText="1"/>
    </xf>
    <xf numFmtId="44" fontId="4" fillId="0" borderId="6" xfId="0" applyNumberFormat="1" applyFont="1" applyFill="1" applyBorder="1" applyAlignment="1">
      <alignment horizontal="center" vertical="center" wrapText="1"/>
    </xf>
    <xf numFmtId="44" fontId="4" fillId="0" borderId="6" xfId="0" applyNumberFormat="1" applyFont="1" applyBorder="1" applyAlignment="1">
      <alignment horizontal="center" vertical="center" wrapText="1"/>
    </xf>
    <xf numFmtId="0" fontId="11" fillId="0" borderId="6" xfId="0" applyFont="1" applyBorder="1" applyAlignment="1">
      <alignment horizontal="center" vertical="center" wrapText="1"/>
    </xf>
    <xf numFmtId="44" fontId="4" fillId="0" borderId="22" xfId="0" applyNumberFormat="1" applyFont="1" applyBorder="1" applyAlignment="1">
      <alignment horizontal="center" vertical="center" wrapText="1"/>
    </xf>
    <xf numFmtId="44" fontId="4" fillId="0" borderId="0" xfId="0" applyNumberFormat="1" applyFont="1" applyAlignment="1">
      <alignment horizontal="center" vertical="center"/>
    </xf>
    <xf numFmtId="202" fontId="4" fillId="0" borderId="13" xfId="0" applyNumberFormat="1" applyFont="1" applyBorder="1" applyAlignment="1">
      <alignment horizontal="center" vertical="center"/>
    </xf>
    <xf numFmtId="7" fontId="4" fillId="0" borderId="13" xfId="0" applyNumberFormat="1" applyFont="1" applyBorder="1" applyAlignment="1">
      <alignment horizontal="center" vertical="center"/>
    </xf>
    <xf numFmtId="44" fontId="4" fillId="0" borderId="13" xfId="0" applyNumberFormat="1" applyFont="1" applyBorder="1" applyAlignment="1">
      <alignment horizontal="center" vertical="center"/>
    </xf>
    <xf numFmtId="9" fontId="4" fillId="0" borderId="13" xfId="0" applyNumberFormat="1" applyFont="1" applyBorder="1" applyAlignment="1">
      <alignment horizontal="center" vertical="center"/>
    </xf>
    <xf numFmtId="44" fontId="4" fillId="0" borderId="0" xfId="0" applyNumberFormat="1" applyFont="1" applyAlignment="1">
      <alignment horizontal="center" vertical="center" wrapText="1"/>
    </xf>
    <xf numFmtId="9" fontId="4" fillId="0" borderId="13" xfId="0" applyNumberFormat="1" applyFont="1" applyBorder="1" applyAlignment="1">
      <alignment horizontal="center" vertical="center" wrapText="1"/>
    </xf>
    <xf numFmtId="0" fontId="11" fillId="0" borderId="0" xfId="0" applyFont="1" applyAlignment="1">
      <alignment horizontal="center" vertical="center" wrapText="1"/>
    </xf>
    <xf numFmtId="0" fontId="11" fillId="0" borderId="14" xfId="0" applyFont="1" applyBorder="1" applyAlignment="1">
      <alignment horizontal="center" vertical="center" wrapText="1"/>
    </xf>
    <xf numFmtId="0" fontId="4" fillId="0" borderId="0" xfId="0" applyFont="1" applyFill="1" applyAlignment="1">
      <alignment horizontal="center" vertical="center" wrapText="1"/>
    </xf>
    <xf numFmtId="0" fontId="6" fillId="0" borderId="10" xfId="0" applyFont="1" applyBorder="1" applyAlignment="1">
      <alignment horizontal="left" vertical="center" wrapText="1"/>
    </xf>
    <xf numFmtId="3" fontId="4" fillId="0" borderId="10" xfId="0" applyNumberFormat="1" applyFont="1" applyBorder="1" applyAlignment="1">
      <alignment horizontal="center" vertical="center" wrapText="1"/>
    </xf>
    <xf numFmtId="1" fontId="4" fillId="0" borderId="13" xfId="0" applyNumberFormat="1" applyFont="1" applyFill="1" applyBorder="1" applyAlignment="1">
      <alignment horizontal="center" vertical="center" wrapText="1"/>
    </xf>
    <xf numFmtId="185" fontId="4" fillId="0" borderId="13" xfId="0" applyNumberFormat="1" applyFont="1" applyFill="1" applyBorder="1" applyAlignment="1">
      <alignment horizontal="center" vertical="center" wrapText="1"/>
    </xf>
    <xf numFmtId="0" fontId="11" fillId="0" borderId="21" xfId="0" applyFont="1" applyBorder="1" applyAlignment="1">
      <alignment horizontal="center" vertical="center" wrapText="1"/>
    </xf>
    <xf numFmtId="9" fontId="4" fillId="0" borderId="13" xfId="0" applyNumberFormat="1" applyFont="1" applyFill="1" applyBorder="1" applyAlignment="1">
      <alignment horizontal="center" vertical="center" wrapText="1"/>
    </xf>
    <xf numFmtId="0" fontId="4" fillId="0" borderId="6" xfId="0" applyNumberFormat="1" applyFont="1" applyBorder="1" applyAlignment="1">
      <alignment horizontal="center" vertical="center" wrapText="1"/>
    </xf>
    <xf numFmtId="211" fontId="4" fillId="0" borderId="6" xfId="0" applyNumberFormat="1" applyFont="1" applyBorder="1" applyAlignment="1">
      <alignment horizontal="center" vertical="center" wrapText="1"/>
    </xf>
    <xf numFmtId="0" fontId="4" fillId="0" borderId="6" xfId="0" applyFont="1" applyBorder="1" applyAlignment="1">
      <alignment horizontal="center" vertical="center" wrapText="1" shrinkToFit="1"/>
    </xf>
    <xf numFmtId="190" fontId="4" fillId="0" borderId="6" xfId="0" applyNumberFormat="1" applyFont="1" applyBorder="1" applyAlignment="1">
      <alignment horizontal="center" vertical="center" wrapText="1" shrinkToFit="1"/>
    </xf>
    <xf numFmtId="195" fontId="4" fillId="0" borderId="6" xfId="0" applyNumberFormat="1" applyFont="1" applyBorder="1" applyAlignment="1">
      <alignment horizontal="center" vertical="center" wrapText="1" shrinkToFit="1"/>
    </xf>
    <xf numFmtId="9" fontId="4" fillId="0" borderId="6" xfId="0" applyNumberFormat="1" applyFont="1" applyBorder="1" applyAlignment="1">
      <alignment horizontal="center" vertical="center" wrapText="1" shrinkToFit="1"/>
    </xf>
    <xf numFmtId="43" fontId="4" fillId="0" borderId="6" xfId="0" applyNumberFormat="1" applyFont="1" applyBorder="1" applyAlignment="1">
      <alignment horizontal="center" vertical="center" wrapText="1"/>
    </xf>
    <xf numFmtId="0" fontId="4" fillId="0" borderId="6" xfId="0" applyFont="1" applyBorder="1" applyAlignment="1" quotePrefix="1">
      <alignment horizontal="center" vertical="center" wrapText="1" shrinkToFit="1"/>
    </xf>
    <xf numFmtId="190" fontId="4" fillId="0" borderId="6" xfId="0" applyNumberFormat="1" applyFont="1" applyBorder="1" applyAlignment="1" quotePrefix="1">
      <alignment horizontal="center" vertical="center" wrapText="1" shrinkToFit="1"/>
    </xf>
    <xf numFmtId="44" fontId="4" fillId="0" borderId="13" xfId="0" applyNumberFormat="1" applyFont="1" applyFill="1" applyBorder="1" applyAlignment="1">
      <alignment horizontal="center" vertical="center" wrapText="1"/>
    </xf>
    <xf numFmtId="7" fontId="4" fillId="0" borderId="6" xfId="0" applyNumberFormat="1" applyFont="1" applyBorder="1" applyAlignment="1">
      <alignment horizontal="center" vertical="center" wrapText="1" shrinkToFit="1"/>
    </xf>
    <xf numFmtId="205" fontId="4" fillId="0" borderId="6" xfId="0" applyNumberFormat="1" applyFont="1" applyBorder="1" applyAlignment="1">
      <alignment horizontal="center" vertical="center" wrapText="1"/>
    </xf>
    <xf numFmtId="206" fontId="4" fillId="0" borderId="6" xfId="0" applyNumberFormat="1" applyFont="1" applyBorder="1" applyAlignment="1">
      <alignment horizontal="center" vertical="center" wrapText="1"/>
    </xf>
    <xf numFmtId="186" fontId="4" fillId="0" borderId="6" xfId="0" applyNumberFormat="1" applyFont="1" applyBorder="1" applyAlignment="1">
      <alignment horizontal="center" vertical="center" wrapText="1"/>
    </xf>
    <xf numFmtId="0" fontId="11" fillId="3" borderId="0" xfId="0" applyFont="1" applyFill="1" applyAlignment="1">
      <alignment horizontal="center" vertical="center" wrapText="1"/>
    </xf>
    <xf numFmtId="0" fontId="4" fillId="3" borderId="0" xfId="0" applyFont="1" applyFill="1" applyAlignment="1">
      <alignment horizontal="left" vertical="center" wrapText="1"/>
    </xf>
    <xf numFmtId="0" fontId="4" fillId="3" borderId="0" xfId="0" applyFont="1" applyFill="1" applyAlignment="1">
      <alignment horizontal="center" vertical="center" wrapText="1"/>
    </xf>
    <xf numFmtId="188" fontId="4" fillId="3" borderId="0" xfId="0" applyNumberFormat="1" applyFont="1" applyFill="1" applyAlignment="1">
      <alignment horizontal="center" vertical="center" wrapText="1"/>
    </xf>
    <xf numFmtId="44" fontId="4" fillId="3" borderId="0" xfId="0" applyNumberFormat="1" applyFont="1" applyFill="1" applyAlignment="1">
      <alignment horizontal="center" vertical="center" wrapText="1"/>
    </xf>
    <xf numFmtId="10" fontId="4" fillId="3" borderId="0" xfId="0" applyNumberFormat="1" applyFont="1" applyFill="1" applyAlignment="1">
      <alignment horizontal="center" vertical="center" wrapText="1"/>
    </xf>
    <xf numFmtId="205" fontId="4" fillId="0" borderId="13" xfId="0" applyNumberFormat="1" applyFont="1" applyBorder="1" applyAlignment="1">
      <alignment horizontal="center" vertical="center" wrapText="1"/>
    </xf>
    <xf numFmtId="206" fontId="4" fillId="0" borderId="13" xfId="0" applyNumberFormat="1" applyFont="1" applyBorder="1" applyAlignment="1">
      <alignment horizontal="center" vertical="center" wrapText="1"/>
    </xf>
    <xf numFmtId="186" fontId="4" fillId="0" borderId="13" xfId="0" applyNumberFormat="1" applyFont="1" applyBorder="1" applyAlignment="1">
      <alignment horizontal="center" vertical="center"/>
    </xf>
    <xf numFmtId="187" fontId="4" fillId="0" borderId="6" xfId="0" applyNumberFormat="1" applyFont="1" applyBorder="1" applyAlignment="1">
      <alignment vertical="center" wrapText="1"/>
    </xf>
    <xf numFmtId="0" fontId="4" fillId="0" borderId="0" xfId="0" applyFont="1" applyAlignment="1">
      <alignment/>
    </xf>
    <xf numFmtId="0" fontId="4" fillId="0" borderId="13" xfId="0" applyFont="1" applyBorder="1" applyAlignment="1">
      <alignment horizontal="center"/>
    </xf>
    <xf numFmtId="0" fontId="4" fillId="0" borderId="29" xfId="0" applyFont="1" applyBorder="1" applyAlignment="1">
      <alignment horizontal="center"/>
    </xf>
    <xf numFmtId="186" fontId="4" fillId="0" borderId="13" xfId="0" applyNumberFormat="1" applyFont="1" applyBorder="1" applyAlignment="1">
      <alignment vertical="center"/>
    </xf>
    <xf numFmtId="7" fontId="4" fillId="0" borderId="6" xfId="0" applyNumberFormat="1" applyFont="1" applyBorder="1" applyAlignment="1">
      <alignment/>
    </xf>
    <xf numFmtId="43" fontId="4" fillId="0" borderId="6" xfId="0" applyNumberFormat="1" applyFont="1" applyBorder="1" applyAlignment="1">
      <alignment/>
    </xf>
    <xf numFmtId="44" fontId="4" fillId="0" borderId="0" xfId="0" applyNumberFormat="1" applyFont="1" applyAlignment="1">
      <alignment horizontal="center"/>
    </xf>
    <xf numFmtId="10" fontId="4" fillId="0" borderId="0" xfId="0" applyNumberFormat="1" applyFont="1" applyAlignment="1">
      <alignment horizontal="center"/>
    </xf>
    <xf numFmtId="44" fontId="4" fillId="0" borderId="6" xfId="0" applyNumberFormat="1" applyFont="1" applyBorder="1" applyAlignment="1">
      <alignment horizontal="center"/>
    </xf>
    <xf numFmtId="202" fontId="4" fillId="0" borderId="6" xfId="0" applyNumberFormat="1" applyFont="1" applyBorder="1" applyAlignment="1">
      <alignment horizontal="center"/>
    </xf>
    <xf numFmtId="189" fontId="4" fillId="0" borderId="6" xfId="0" applyNumberFormat="1" applyFont="1" applyBorder="1" applyAlignment="1">
      <alignment horizontal="center"/>
    </xf>
    <xf numFmtId="0" fontId="4" fillId="3" borderId="0" xfId="0" applyFont="1" applyFill="1" applyAlignment="1">
      <alignment horizontal="center" vertical="center"/>
    </xf>
    <xf numFmtId="0" fontId="4" fillId="3" borderId="0" xfId="0" applyFont="1" applyFill="1" applyAlignment="1">
      <alignment vertical="top" wrapText="1"/>
    </xf>
    <xf numFmtId="188" fontId="4" fillId="3" borderId="0" xfId="0" applyNumberFormat="1" applyFont="1" applyFill="1" applyAlignment="1">
      <alignment horizontal="center" vertical="center"/>
    </xf>
    <xf numFmtId="0" fontId="4" fillId="3" borderId="0" xfId="0" applyFont="1" applyFill="1" applyAlignment="1">
      <alignment horizontal="center" wrapText="1"/>
    </xf>
    <xf numFmtId="0" fontId="4" fillId="3" borderId="0" xfId="0" applyFont="1" applyFill="1" applyAlignment="1">
      <alignment horizontal="center"/>
    </xf>
    <xf numFmtId="0" fontId="4" fillId="3" borderId="0" xfId="0" applyFont="1" applyFill="1" applyAlignment="1">
      <alignment/>
    </xf>
    <xf numFmtId="44" fontId="4" fillId="3" borderId="0" xfId="0" applyNumberFormat="1" applyFont="1" applyFill="1" applyAlignment="1">
      <alignment horizontal="center"/>
    </xf>
    <xf numFmtId="10" fontId="4" fillId="3" borderId="0" xfId="0" applyNumberFormat="1" applyFont="1" applyFill="1" applyAlignment="1">
      <alignment horizontal="center"/>
    </xf>
    <xf numFmtId="0" fontId="4" fillId="3" borderId="0" xfId="0" applyFont="1" applyFill="1" applyAlignment="1">
      <alignment/>
    </xf>
    <xf numFmtId="0" fontId="4" fillId="3" borderId="25" xfId="0" applyFont="1" applyFill="1" applyBorder="1" applyAlignment="1">
      <alignment horizontal="center" vertical="center"/>
    </xf>
    <xf numFmtId="0" fontId="6" fillId="4" borderId="25" xfId="0" applyFont="1" applyFill="1" applyBorder="1" applyAlignment="1">
      <alignment vertical="top" wrapText="1"/>
    </xf>
    <xf numFmtId="188" fontId="4" fillId="3" borderId="26" xfId="0" applyNumberFormat="1" applyFont="1" applyFill="1" applyBorder="1" applyAlignment="1">
      <alignment horizontal="center" vertical="center"/>
    </xf>
    <xf numFmtId="0" fontId="4" fillId="3" borderId="0" xfId="0" applyFont="1" applyFill="1" applyBorder="1" applyAlignment="1">
      <alignment horizontal="center" wrapText="1"/>
    </xf>
    <xf numFmtId="0" fontId="4" fillId="3" borderId="0" xfId="0" applyFont="1" applyFill="1" applyBorder="1" applyAlignment="1">
      <alignment horizontal="center"/>
    </xf>
    <xf numFmtId="0" fontId="4" fillId="3" borderId="0" xfId="0" applyFont="1" applyFill="1" applyBorder="1" applyAlignment="1">
      <alignment/>
    </xf>
    <xf numFmtId="44" fontId="4" fillId="3" borderId="0" xfId="0" applyNumberFormat="1" applyFont="1" applyFill="1" applyBorder="1" applyAlignment="1">
      <alignment horizontal="center"/>
    </xf>
    <xf numFmtId="10" fontId="4" fillId="3" borderId="0" xfId="0" applyNumberFormat="1" applyFont="1" applyFill="1" applyBorder="1" applyAlignment="1">
      <alignment horizontal="center"/>
    </xf>
    <xf numFmtId="188" fontId="4" fillId="3" borderId="25" xfId="0" applyNumberFormat="1" applyFont="1" applyFill="1" applyBorder="1" applyAlignment="1">
      <alignment horizontal="center" vertical="center"/>
    </xf>
    <xf numFmtId="188" fontId="4" fillId="3" borderId="30" xfId="0" applyNumberFormat="1" applyFont="1" applyFill="1" applyBorder="1" applyAlignment="1">
      <alignment horizontal="center" vertical="center"/>
    </xf>
    <xf numFmtId="0" fontId="4" fillId="0" borderId="0" xfId="0" applyFont="1" applyFill="1" applyAlignment="1">
      <alignment/>
    </xf>
    <xf numFmtId="0" fontId="4" fillId="0" borderId="0" xfId="0" applyFont="1" applyFill="1" applyBorder="1" applyAlignment="1">
      <alignment/>
    </xf>
    <xf numFmtId="0" fontId="4" fillId="3" borderId="0" xfId="0" applyFont="1" applyFill="1" applyBorder="1" applyAlignment="1">
      <alignment horizontal="center" vertical="center" wrapText="1"/>
    </xf>
    <xf numFmtId="0" fontId="11" fillId="3" borderId="25" xfId="0" applyFont="1" applyFill="1" applyBorder="1" applyAlignment="1">
      <alignment horizontal="center" vertical="center" wrapText="1"/>
    </xf>
    <xf numFmtId="0" fontId="6" fillId="4" borderId="25" xfId="0" applyFont="1" applyFill="1" applyBorder="1" applyAlignment="1">
      <alignment horizontal="left" vertical="center" wrapText="1"/>
    </xf>
    <xf numFmtId="3" fontId="4" fillId="3" borderId="25" xfId="0" applyNumberFormat="1" applyFont="1" applyFill="1" applyBorder="1" applyAlignment="1">
      <alignment horizontal="center" vertical="center" wrapText="1"/>
    </xf>
    <xf numFmtId="188" fontId="4" fillId="3" borderId="0" xfId="0" applyNumberFormat="1" applyFont="1" applyFill="1" applyBorder="1" applyAlignment="1">
      <alignment horizontal="center" vertical="center" wrapText="1"/>
    </xf>
    <xf numFmtId="44" fontId="4" fillId="3" borderId="0" xfId="0" applyNumberFormat="1" applyFont="1" applyFill="1" applyBorder="1" applyAlignment="1">
      <alignment horizontal="center" vertical="center" wrapText="1"/>
    </xf>
    <xf numFmtId="9" fontId="4" fillId="3" borderId="0" xfId="0" applyNumberFormat="1" applyFont="1" applyFill="1" applyBorder="1" applyAlignment="1">
      <alignment horizontal="center" vertical="center" wrapText="1"/>
    </xf>
    <xf numFmtId="0" fontId="4" fillId="3" borderId="25" xfId="0" applyFont="1" applyFill="1" applyBorder="1" applyAlignment="1">
      <alignment horizontal="center" vertical="center" wrapText="1"/>
    </xf>
    <xf numFmtId="10" fontId="4" fillId="3" borderId="0" xfId="0" applyNumberFormat="1" applyFont="1" applyFill="1" applyBorder="1" applyAlignment="1">
      <alignment horizontal="center" vertical="center" wrapText="1"/>
    </xf>
    <xf numFmtId="0" fontId="4" fillId="3" borderId="26"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6" fillId="0" borderId="13" xfId="0" applyFont="1" applyFill="1" applyBorder="1" applyAlignment="1">
      <alignment horizontal="left" vertical="center" wrapText="1"/>
    </xf>
    <xf numFmtId="188" fontId="4" fillId="0" borderId="6" xfId="0" applyNumberFormat="1" applyFont="1" applyFill="1" applyBorder="1" applyAlignment="1">
      <alignment horizontal="center" vertical="center" wrapText="1"/>
    </xf>
    <xf numFmtId="9" fontId="4" fillId="3" borderId="0" xfId="0" applyNumberFormat="1" applyFont="1" applyFill="1" applyAlignment="1">
      <alignment horizontal="center" vertical="center" wrapText="1"/>
    </xf>
    <xf numFmtId="0" fontId="11" fillId="3" borderId="0" xfId="0" applyFont="1" applyFill="1" applyAlignment="1">
      <alignment horizontal="center" vertical="center"/>
    </xf>
    <xf numFmtId="44" fontId="4" fillId="3" borderId="0" xfId="0" applyNumberFormat="1" applyFont="1" applyFill="1" applyAlignment="1">
      <alignment horizontal="center" vertical="center"/>
    </xf>
    <xf numFmtId="9" fontId="4" fillId="3" borderId="0" xfId="0" applyNumberFormat="1" applyFont="1" applyFill="1" applyAlignment="1">
      <alignment horizontal="center" vertical="center"/>
    </xf>
    <xf numFmtId="0" fontId="11" fillId="3" borderId="0" xfId="0" applyFont="1" applyFill="1" applyBorder="1" applyAlignment="1">
      <alignment horizontal="center" vertical="center"/>
    </xf>
    <xf numFmtId="179" fontId="6" fillId="4" borderId="0" xfId="0" applyFont="1" applyFill="1" applyBorder="1" applyAlignment="1">
      <alignment horizontal="left" vertical="center" wrapText="1"/>
    </xf>
    <xf numFmtId="3" fontId="4" fillId="3" borderId="0" xfId="0" applyNumberFormat="1" applyFont="1" applyFill="1" applyBorder="1" applyAlignment="1">
      <alignment horizontal="center" vertical="center"/>
    </xf>
    <xf numFmtId="188" fontId="4" fillId="3" borderId="0" xfId="0" applyNumberFormat="1" applyFont="1" applyFill="1" applyBorder="1" applyAlignment="1">
      <alignment horizontal="center" vertical="center"/>
    </xf>
    <xf numFmtId="0" fontId="4" fillId="3" borderId="0" xfId="0" applyFont="1" applyFill="1" applyBorder="1" applyAlignment="1">
      <alignment horizontal="center" vertical="center"/>
    </xf>
    <xf numFmtId="44" fontId="4" fillId="3" borderId="0" xfId="0" applyNumberFormat="1" applyFont="1" applyFill="1" applyBorder="1" applyAlignment="1">
      <alignment horizontal="center" vertical="center"/>
    </xf>
    <xf numFmtId="9" fontId="4" fillId="3" borderId="0" xfId="0" applyNumberFormat="1" applyFont="1" applyFill="1" applyBorder="1" applyAlignment="1">
      <alignment horizontal="center" vertical="center"/>
    </xf>
    <xf numFmtId="0" fontId="6" fillId="4" borderId="0" xfId="0" applyFont="1" applyFill="1" applyBorder="1" applyAlignment="1">
      <alignment horizontal="left" vertical="center" wrapText="1"/>
    </xf>
    <xf numFmtId="188" fontId="4" fillId="0" borderId="6" xfId="0" applyNumberFormat="1" applyFont="1" applyBorder="1" applyAlignment="1">
      <alignment horizontal="center"/>
    </xf>
    <xf numFmtId="0" fontId="4" fillId="0" borderId="13" xfId="0" applyFont="1" applyBorder="1" applyAlignment="1" quotePrefix="1">
      <alignment horizontal="center" vertical="center" wrapText="1" shrinkToFit="1"/>
    </xf>
    <xf numFmtId="190" fontId="4" fillId="0" borderId="13" xfId="0" applyNumberFormat="1" applyFont="1" applyBorder="1" applyAlignment="1">
      <alignment horizontal="center" vertical="center" wrapText="1" shrinkToFit="1"/>
    </xf>
    <xf numFmtId="195" fontId="4" fillId="0" borderId="13" xfId="0" applyNumberFormat="1" applyFont="1" applyBorder="1" applyAlignment="1">
      <alignment horizontal="center" vertical="center" wrapText="1" shrinkToFit="1"/>
    </xf>
    <xf numFmtId="9" fontId="4" fillId="0" borderId="13" xfId="0" applyNumberFormat="1"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3" borderId="0" xfId="0" applyFont="1" applyFill="1" applyAlignment="1">
      <alignment wrapText="1"/>
    </xf>
    <xf numFmtId="0" fontId="6" fillId="0" borderId="6" xfId="0" applyFont="1" applyFill="1" applyBorder="1" applyAlignment="1">
      <alignment vertical="top" wrapText="1"/>
    </xf>
    <xf numFmtId="188" fontId="4" fillId="0" borderId="6" xfId="0" applyNumberFormat="1" applyFont="1" applyFill="1" applyBorder="1" applyAlignment="1">
      <alignment horizontal="center" vertical="center"/>
    </xf>
    <xf numFmtId="0" fontId="4" fillId="0" borderId="6" xfId="0" applyFont="1" applyFill="1" applyBorder="1" applyAlignment="1">
      <alignment horizontal="center"/>
    </xf>
    <xf numFmtId="199" fontId="4" fillId="0" borderId="6" xfId="0" applyNumberFormat="1" applyFont="1" applyFill="1" applyBorder="1" applyAlignment="1">
      <alignment horizontal="center"/>
    </xf>
    <xf numFmtId="185" fontId="4" fillId="0" borderId="6" xfId="0" applyNumberFormat="1" applyFont="1" applyFill="1" applyBorder="1" applyAlignment="1">
      <alignment horizontal="center"/>
    </xf>
    <xf numFmtId="9" fontId="4" fillId="0" borderId="6" xfId="0" applyNumberFormat="1" applyFont="1" applyFill="1" applyBorder="1" applyAlignment="1">
      <alignment horizontal="center"/>
    </xf>
    <xf numFmtId="44" fontId="4" fillId="3" borderId="0" xfId="0" applyNumberFormat="1" applyFont="1" applyFill="1" applyAlignment="1">
      <alignment/>
    </xf>
    <xf numFmtId="44" fontId="4" fillId="0" borderId="28" xfId="0" applyNumberFormat="1" applyFont="1" applyFill="1" applyBorder="1" applyAlignment="1">
      <alignment wrapText="1"/>
    </xf>
    <xf numFmtId="44" fontId="4" fillId="0" borderId="6" xfId="0" applyNumberFormat="1" applyFont="1" applyBorder="1" applyAlignment="1">
      <alignment shrinkToFit="1"/>
    </xf>
    <xf numFmtId="44" fontId="4" fillId="0" borderId="6" xfId="0" applyNumberFormat="1" applyFont="1" applyFill="1" applyBorder="1" applyAlignment="1">
      <alignment horizontal="center"/>
    </xf>
    <xf numFmtId="0" fontId="4" fillId="0" borderId="31" xfId="0" applyFont="1" applyFill="1" applyBorder="1" applyAlignment="1">
      <alignment horizontal="center"/>
    </xf>
    <xf numFmtId="9" fontId="4" fillId="0" borderId="6" xfId="0" applyNumberFormat="1" applyFont="1" applyBorder="1" applyAlignment="1">
      <alignment horizontal="center" shrinkToFit="1"/>
    </xf>
    <xf numFmtId="0" fontId="4" fillId="0" borderId="29" xfId="0" applyFont="1" applyBorder="1" applyAlignment="1">
      <alignment horizontal="center" shrinkToFit="1"/>
    </xf>
    <xf numFmtId="0" fontId="4" fillId="0" borderId="6" xfId="0" applyFont="1" applyBorder="1" applyAlignment="1">
      <alignment horizontal="center" shrinkToFit="1"/>
    </xf>
    <xf numFmtId="188" fontId="0" fillId="0" borderId="6" xfId="0" applyNumberFormat="1" applyBorder="1" applyAlignment="1">
      <alignment horizontal="center" vertical="center" wrapText="1"/>
    </xf>
    <xf numFmtId="0" fontId="6" fillId="0" borderId="21" xfId="0" applyFont="1" applyFill="1" applyBorder="1" applyAlignment="1">
      <alignment horizontal="left" vertical="center" wrapText="1"/>
    </xf>
    <xf numFmtId="0" fontId="0" fillId="0" borderId="13" xfId="0" applyBorder="1" applyAlignment="1">
      <alignment horizontal="center" vertical="center" wrapText="1"/>
    </xf>
    <xf numFmtId="188" fontId="0" fillId="0" borderId="13" xfId="0" applyNumberFormat="1" applyBorder="1" applyAlignment="1">
      <alignment horizontal="center" vertical="center" wrapText="1"/>
    </xf>
    <xf numFmtId="9" fontId="0" fillId="0" borderId="13" xfId="0" applyNumberFormat="1" applyBorder="1" applyAlignment="1">
      <alignment horizontal="center" vertical="center" wrapText="1"/>
    </xf>
    <xf numFmtId="0" fontId="0" fillId="3" borderId="0" xfId="0" applyFont="1" applyFill="1" applyAlignment="1">
      <alignment horizontal="center" vertical="center" wrapText="1"/>
    </xf>
    <xf numFmtId="188" fontId="0" fillId="0" borderId="0" xfId="0" applyNumberFormat="1" applyFont="1" applyAlignment="1">
      <alignment horizontal="center" vertical="center" wrapText="1"/>
    </xf>
    <xf numFmtId="10" fontId="0" fillId="0" borderId="0" xfId="0" applyNumberFormat="1" applyFont="1" applyAlignment="1">
      <alignment horizontal="center" vertical="center" wrapText="1"/>
    </xf>
    <xf numFmtId="188" fontId="0" fillId="3" borderId="0" xfId="0" applyNumberFormat="1" applyFont="1" applyFill="1" applyAlignment="1">
      <alignment horizontal="center" vertical="center" wrapText="1"/>
    </xf>
    <xf numFmtId="10" fontId="0" fillId="3" borderId="0" xfId="0" applyNumberFormat="1" applyFont="1" applyFill="1" applyAlignment="1">
      <alignment horizontal="center" vertical="center" wrapText="1"/>
    </xf>
    <xf numFmtId="0" fontId="0" fillId="3" borderId="0" xfId="0" applyFont="1" applyFill="1" applyBorder="1" applyAlignment="1">
      <alignment horizontal="center" vertical="center" wrapText="1"/>
    </xf>
    <xf numFmtId="188" fontId="0" fillId="0" borderId="6" xfId="0" applyNumberFormat="1" applyFont="1" applyBorder="1" applyAlignment="1">
      <alignment horizontal="center" vertical="center" wrapText="1"/>
    </xf>
    <xf numFmtId="0" fontId="0" fillId="0" borderId="6" xfId="0" applyFont="1" applyBorder="1" applyAlignment="1">
      <alignment horizontal="center" vertical="center" wrapText="1"/>
    </xf>
    <xf numFmtId="2" fontId="0" fillId="0" borderId="6" xfId="0" applyNumberFormat="1" applyFont="1" applyBorder="1" applyAlignment="1">
      <alignment horizontal="center" vertical="center" wrapText="1"/>
    </xf>
    <xf numFmtId="9" fontId="0" fillId="0" borderId="6" xfId="0" applyNumberFormat="1" applyFont="1" applyBorder="1" applyAlignment="1">
      <alignment horizontal="center" vertical="center" wrapText="1"/>
    </xf>
    <xf numFmtId="0" fontId="0" fillId="3" borderId="0" xfId="0" applyFont="1" applyFill="1" applyBorder="1" applyAlignment="1">
      <alignment horizontal="center" vertical="center" wrapText="1"/>
    </xf>
    <xf numFmtId="0" fontId="0" fillId="3" borderId="0" xfId="0" applyFont="1" applyFill="1" applyAlignment="1">
      <alignment horizontal="center" vertical="center" wrapText="1"/>
    </xf>
    <xf numFmtId="0" fontId="0" fillId="0" borderId="6" xfId="0" applyFont="1" applyFill="1" applyBorder="1" applyAlignment="1">
      <alignment horizontal="center" vertical="center" wrapText="1"/>
    </xf>
    <xf numFmtId="4" fontId="0" fillId="0" borderId="6" xfId="0" applyNumberFormat="1" applyFont="1" applyFill="1" applyBorder="1" applyAlignment="1">
      <alignment horizontal="center" vertical="center" wrapText="1"/>
    </xf>
    <xf numFmtId="9" fontId="0" fillId="0" borderId="6" xfId="0" applyNumberFormat="1" applyFont="1" applyFill="1" applyBorder="1" applyAlignment="1">
      <alignment horizontal="center" vertical="center" wrapText="1"/>
    </xf>
    <xf numFmtId="185" fontId="0" fillId="0" borderId="6" xfId="0" applyNumberFormat="1" applyBorder="1" applyAlignment="1">
      <alignment horizontal="center" vertical="center" wrapText="1"/>
    </xf>
    <xf numFmtId="0" fontId="9" fillId="0" borderId="14" xfId="0" applyFont="1" applyBorder="1" applyAlignment="1">
      <alignment horizontal="center" vertical="center" wrapText="1"/>
    </xf>
    <xf numFmtId="0" fontId="9" fillId="3" borderId="0" xfId="0" applyFont="1" applyFill="1" applyAlignment="1">
      <alignment horizontal="center" vertical="center" wrapText="1"/>
    </xf>
    <xf numFmtId="0" fontId="9" fillId="0" borderId="0" xfId="0" applyFont="1" applyAlignment="1">
      <alignment horizontal="center" vertical="center" wrapText="1"/>
    </xf>
    <xf numFmtId="0" fontId="5" fillId="0" borderId="6" xfId="0" applyFont="1" applyBorder="1" applyAlignment="1">
      <alignment horizontal="left" vertical="center" wrapText="1"/>
    </xf>
    <xf numFmtId="0" fontId="0" fillId="3" borderId="0" xfId="0" applyFont="1" applyFill="1" applyAlignment="1">
      <alignment horizontal="left" vertical="center" wrapText="1"/>
    </xf>
    <xf numFmtId="0" fontId="0" fillId="0" borderId="0" xfId="0" applyFont="1" applyAlignment="1">
      <alignment horizontal="left" vertical="center" wrapText="1"/>
    </xf>
    <xf numFmtId="44" fontId="0" fillId="3" borderId="0" xfId="0" applyNumberFormat="1" applyFont="1" applyFill="1" applyAlignment="1">
      <alignment horizontal="center" vertical="center" wrapText="1"/>
    </xf>
    <xf numFmtId="44" fontId="0" fillId="0" borderId="6" xfId="0" applyNumberFormat="1" applyFont="1" applyBorder="1" applyAlignment="1">
      <alignment horizontal="center" vertical="center" wrapText="1"/>
    </xf>
    <xf numFmtId="44" fontId="0" fillId="0" borderId="6" xfId="0" applyNumberFormat="1" applyFont="1" applyFill="1" applyBorder="1" applyAlignment="1">
      <alignment horizontal="center" vertical="center" wrapText="1"/>
    </xf>
    <xf numFmtId="44" fontId="0" fillId="0" borderId="0" xfId="0" applyNumberFormat="1" applyFont="1" applyAlignment="1">
      <alignment horizontal="center" vertical="center" wrapText="1"/>
    </xf>
    <xf numFmtId="0" fontId="9" fillId="0" borderId="12" xfId="0" applyFont="1" applyBorder="1" applyAlignment="1">
      <alignment horizontal="center" vertical="center" wrapText="1"/>
    </xf>
    <xf numFmtId="0" fontId="5" fillId="0" borderId="13" xfId="0" applyFont="1" applyBorder="1" applyAlignment="1">
      <alignment horizontal="left" vertical="center" wrapText="1"/>
    </xf>
    <xf numFmtId="190" fontId="0" fillId="0" borderId="6" xfId="0" applyNumberFormat="1" applyFont="1" applyBorder="1" applyAlignment="1">
      <alignment horizontal="center" vertical="center" wrapText="1"/>
    </xf>
    <xf numFmtId="188" fontId="0" fillId="0" borderId="6" xfId="0" applyNumberFormat="1" applyFont="1" applyBorder="1" applyAlignment="1">
      <alignment horizontal="center" vertical="center" wrapText="1"/>
    </xf>
    <xf numFmtId="4" fontId="0" fillId="0" borderId="6" xfId="0" applyNumberFormat="1" applyBorder="1" applyAlignment="1">
      <alignment horizontal="center" vertical="center" wrapText="1"/>
    </xf>
    <xf numFmtId="2" fontId="0" fillId="0" borderId="6" xfId="0" applyNumberFormat="1" applyBorder="1" applyAlignment="1">
      <alignment horizontal="center" vertical="center" wrapText="1"/>
    </xf>
    <xf numFmtId="49" fontId="0" fillId="0" borderId="6" xfId="0" applyNumberFormat="1" applyBorder="1" applyAlignment="1">
      <alignment horizontal="center" vertical="center" wrapText="1"/>
    </xf>
    <xf numFmtId="188" fontId="0" fillId="3" borderId="0" xfId="0" applyNumberFormat="1" applyFont="1" applyFill="1" applyBorder="1" applyAlignment="1">
      <alignment horizontal="center" vertical="center" wrapText="1"/>
    </xf>
    <xf numFmtId="10" fontId="0" fillId="3" borderId="0" xfId="0" applyNumberFormat="1"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6" xfId="0" applyBorder="1" applyAlignment="1" quotePrefix="1">
      <alignment horizontal="center" vertical="center" wrapText="1" shrinkToFit="1"/>
    </xf>
    <xf numFmtId="190" fontId="0" fillId="0" borderId="6" xfId="0" applyNumberFormat="1" applyBorder="1" applyAlignment="1">
      <alignment horizontal="center" vertical="center" wrapText="1" shrinkToFit="1"/>
    </xf>
    <xf numFmtId="9" fontId="0" fillId="0" borderId="6" xfId="0" applyNumberFormat="1" applyBorder="1" applyAlignment="1">
      <alignment horizontal="center" vertical="center" wrapText="1" shrinkToFit="1"/>
    </xf>
    <xf numFmtId="0" fontId="0" fillId="0" borderId="6" xfId="0" applyBorder="1" applyAlignment="1">
      <alignment horizontal="center" vertical="center" wrapText="1" shrinkToFit="1"/>
    </xf>
    <xf numFmtId="0" fontId="5" fillId="0" borderId="21" xfId="0" applyFont="1" applyBorder="1" applyAlignment="1">
      <alignment horizontal="left" vertical="center" wrapText="1"/>
    </xf>
    <xf numFmtId="0" fontId="5" fillId="4" borderId="25" xfId="0" applyFont="1" applyFill="1" applyBorder="1" applyAlignment="1">
      <alignment horizontal="left" vertical="center" wrapText="1"/>
    </xf>
    <xf numFmtId="0" fontId="9" fillId="0" borderId="27" xfId="0" applyFont="1" applyBorder="1" applyAlignment="1">
      <alignment horizontal="center" vertical="center" wrapText="1"/>
    </xf>
    <xf numFmtId="0" fontId="9" fillId="3" borderId="25" xfId="0" applyFont="1" applyFill="1" applyBorder="1" applyAlignment="1">
      <alignment horizontal="center" vertical="center" wrapText="1"/>
    </xf>
    <xf numFmtId="2" fontId="0" fillId="3" borderId="0" xfId="0" applyNumberFormat="1" applyFont="1" applyFill="1" applyAlignment="1">
      <alignment horizontal="center" vertical="center" wrapText="1"/>
    </xf>
    <xf numFmtId="2" fontId="0" fillId="3" borderId="0" xfId="0" applyNumberFormat="1" applyFont="1" applyFill="1" applyBorder="1" applyAlignment="1">
      <alignment horizontal="center" vertical="center" wrapText="1"/>
    </xf>
    <xf numFmtId="2" fontId="0" fillId="0" borderId="6" xfId="0" applyNumberFormat="1" applyBorder="1" applyAlignment="1">
      <alignment horizontal="center" vertical="center" wrapText="1" shrinkToFit="1"/>
    </xf>
    <xf numFmtId="2" fontId="0" fillId="0" borderId="0" xfId="0" applyNumberFormat="1" applyFont="1" applyAlignment="1">
      <alignment horizontal="center" vertical="center" wrapText="1"/>
    </xf>
    <xf numFmtId="44" fontId="0" fillId="3" borderId="0" xfId="0" applyNumberFormat="1" applyFont="1" applyFill="1" applyBorder="1" applyAlignment="1">
      <alignment horizontal="center" vertical="center" wrapText="1"/>
    </xf>
    <xf numFmtId="44" fontId="0" fillId="0" borderId="6" xfId="0" applyNumberFormat="1" applyBorder="1" applyAlignment="1">
      <alignment horizontal="center" vertical="center" wrapText="1" shrinkToFit="1"/>
    </xf>
    <xf numFmtId="188" fontId="0" fillId="0" borderId="21" xfId="0" applyNumberFormat="1" applyFont="1" applyBorder="1" applyAlignment="1">
      <alignment horizontal="center" vertical="center" wrapText="1"/>
    </xf>
    <xf numFmtId="0" fontId="0" fillId="0" borderId="21" xfId="0" applyFont="1" applyBorder="1" applyAlignment="1">
      <alignment horizontal="center" vertical="center" wrapText="1"/>
    </xf>
    <xf numFmtId="187" fontId="4" fillId="0" borderId="0" xfId="0" applyNumberFormat="1" applyFont="1" applyBorder="1" applyAlignment="1">
      <alignment horizontal="center" vertical="center" wrapText="1"/>
    </xf>
    <xf numFmtId="10" fontId="4" fillId="0" borderId="0" xfId="0" applyNumberFormat="1" applyFont="1" applyBorder="1" applyAlignment="1">
      <alignment horizontal="center" vertical="center" wrapText="1"/>
    </xf>
    <xf numFmtId="179" fontId="6" fillId="0" borderId="6" xfId="0" applyFont="1" applyBorder="1" applyAlignment="1">
      <alignment horizontal="center" vertical="center" wrapText="1"/>
    </xf>
    <xf numFmtId="2" fontId="4" fillId="0" borderId="13" xfId="0" applyNumberFormat="1" applyFont="1" applyBorder="1" applyAlignment="1">
      <alignment horizontal="center" vertical="center" wrapText="1"/>
    </xf>
    <xf numFmtId="4" fontId="4" fillId="0" borderId="13" xfId="0" applyNumberFormat="1" applyFont="1" applyBorder="1" applyAlignment="1">
      <alignment horizontal="center" vertical="center" wrapText="1"/>
    </xf>
    <xf numFmtId="0" fontId="4" fillId="3" borderId="6" xfId="0" applyFont="1" applyFill="1" applyBorder="1" applyAlignment="1">
      <alignment horizontal="center" vertical="center" wrapText="1"/>
    </xf>
    <xf numFmtId="188" fontId="4" fillId="3" borderId="6" xfId="0" applyNumberFormat="1" applyFont="1" applyFill="1" applyBorder="1" applyAlignment="1">
      <alignment horizontal="center" vertical="center" wrapText="1"/>
    </xf>
    <xf numFmtId="0" fontId="4" fillId="0" borderId="6" xfId="0" applyFont="1" applyFill="1" applyBorder="1" applyAlignment="1">
      <alignment horizontal="center" vertical="center" wrapText="1"/>
    </xf>
    <xf numFmtId="187" fontId="4" fillId="0" borderId="6" xfId="0" applyNumberFormat="1" applyFont="1" applyFill="1" applyBorder="1" applyAlignment="1">
      <alignment horizontal="center" vertical="center" wrapText="1"/>
    </xf>
    <xf numFmtId="10" fontId="4" fillId="0" borderId="6" xfId="0" applyNumberFormat="1" applyFont="1" applyFill="1" applyBorder="1" applyAlignment="1">
      <alignment horizontal="center" vertical="center" wrapText="1"/>
    </xf>
    <xf numFmtId="3" fontId="4" fillId="0" borderId="13" xfId="0" applyNumberFormat="1" applyFont="1" applyBorder="1" applyAlignment="1">
      <alignment horizontal="center" vertical="center" wrapText="1"/>
    </xf>
    <xf numFmtId="8" fontId="4" fillId="0" borderId="6" xfId="0" applyNumberFormat="1" applyFont="1" applyBorder="1" applyAlignment="1">
      <alignment horizontal="center" vertical="center" wrapText="1"/>
    </xf>
    <xf numFmtId="0" fontId="4" fillId="0" borderId="32" xfId="0" applyFont="1" applyBorder="1" applyAlignment="1">
      <alignment horizontal="center" vertical="center" wrapText="1"/>
    </xf>
    <xf numFmtId="44" fontId="4" fillId="0" borderId="13" xfId="0" applyNumberFormat="1" applyFont="1" applyBorder="1" applyAlignment="1">
      <alignment horizontal="center" vertical="center" wrapText="1" shrinkToFit="1"/>
    </xf>
    <xf numFmtId="0" fontId="4" fillId="0" borderId="29" xfId="0" applyFont="1" applyBorder="1" applyAlignment="1">
      <alignment horizontal="center" vertical="center" wrapText="1"/>
    </xf>
    <xf numFmtId="190" fontId="4" fillId="0" borderId="6" xfId="0" applyNumberFormat="1" applyFont="1" applyBorder="1" applyAlignment="1">
      <alignment horizontal="center" vertical="center" wrapText="1"/>
    </xf>
    <xf numFmtId="2" fontId="4" fillId="3" borderId="0" xfId="0" applyNumberFormat="1" applyFont="1" applyFill="1" applyBorder="1" applyAlignment="1">
      <alignment horizontal="center" vertical="center" wrapText="1"/>
    </xf>
    <xf numFmtId="202" fontId="4" fillId="0" borderId="6" xfId="0" applyNumberFormat="1" applyFont="1" applyBorder="1" applyAlignment="1">
      <alignment horizontal="center" vertical="center" wrapText="1"/>
    </xf>
    <xf numFmtId="7" fontId="4" fillId="0" borderId="6" xfId="0" applyNumberFormat="1" applyFont="1" applyBorder="1" applyAlignment="1">
      <alignment horizontal="center" vertical="center" wrapText="1"/>
    </xf>
    <xf numFmtId="0" fontId="11" fillId="3" borderId="6" xfId="0" applyFont="1" applyFill="1" applyBorder="1" applyAlignment="1">
      <alignment horizontal="center" vertical="center" wrapText="1"/>
    </xf>
    <xf numFmtId="9" fontId="4" fillId="3" borderId="6" xfId="0" applyNumberFormat="1"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6" fillId="0" borderId="6" xfId="0" applyFont="1" applyFill="1" applyBorder="1" applyAlignment="1">
      <alignment horizontal="left" vertical="center" wrapText="1"/>
    </xf>
    <xf numFmtId="189" fontId="4" fillId="0" borderId="6" xfId="0" applyNumberFormat="1" applyFont="1" applyFill="1" applyBorder="1" applyAlignment="1">
      <alignment horizontal="center" vertical="center" wrapText="1"/>
    </xf>
    <xf numFmtId="209" fontId="4" fillId="0" borderId="6" xfId="0" applyNumberFormat="1" applyFont="1" applyFill="1" applyBorder="1" applyAlignment="1">
      <alignment horizontal="center" vertical="center" wrapText="1"/>
    </xf>
    <xf numFmtId="190" fontId="4" fillId="0" borderId="6"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9" fontId="4" fillId="0" borderId="6" xfId="20" applyNumberFormat="1" applyFont="1" applyBorder="1" applyAlignment="1">
      <alignment horizontal="center" vertical="center" wrapText="1"/>
    </xf>
    <xf numFmtId="179" fontId="6" fillId="0" borderId="21" xfId="0" applyFont="1" applyBorder="1" applyAlignment="1">
      <alignment horizontal="left" vertical="center" wrapText="1"/>
    </xf>
    <xf numFmtId="179" fontId="6" fillId="0" borderId="10" xfId="0" applyFont="1" applyBorder="1" applyAlignment="1">
      <alignment horizontal="left" vertical="center" wrapText="1"/>
    </xf>
    <xf numFmtId="0" fontId="11" fillId="3" borderId="26" xfId="0" applyFont="1" applyFill="1" applyBorder="1" applyAlignment="1">
      <alignment horizontal="center" vertical="center" wrapText="1"/>
    </xf>
    <xf numFmtId="0" fontId="6" fillId="4" borderId="26" xfId="0" applyFont="1" applyFill="1" applyBorder="1" applyAlignment="1">
      <alignment horizontal="left" vertical="center" wrapText="1"/>
    </xf>
    <xf numFmtId="179" fontId="6" fillId="4" borderId="25" xfId="0" applyFont="1" applyFill="1" applyBorder="1" applyAlignment="1">
      <alignment horizontal="left" vertical="center" wrapText="1"/>
    </xf>
    <xf numFmtId="0" fontId="4" fillId="0" borderId="22" xfId="0" applyFont="1" applyFill="1" applyBorder="1" applyAlignment="1">
      <alignment horizontal="center" vertical="center" wrapText="1"/>
    </xf>
    <xf numFmtId="188" fontId="4" fillId="0" borderId="8" xfId="0" applyNumberFormat="1" applyFont="1" applyBorder="1" applyAlignment="1">
      <alignment horizontal="center" vertical="center" wrapText="1"/>
    </xf>
    <xf numFmtId="0" fontId="4" fillId="0" borderId="2" xfId="0" applyFont="1" applyBorder="1" applyAlignment="1">
      <alignment horizontal="center" vertical="center" wrapText="1"/>
    </xf>
    <xf numFmtId="8" fontId="4" fillId="0" borderId="2" xfId="0" applyNumberFormat="1" applyFont="1" applyBorder="1" applyAlignment="1">
      <alignment horizontal="center" vertical="center" wrapText="1"/>
    </xf>
    <xf numFmtId="9" fontId="4" fillId="0" borderId="2" xfId="0" applyNumberFormat="1" applyFont="1" applyBorder="1" applyAlignment="1">
      <alignment horizontal="center" vertical="center" wrapText="1"/>
    </xf>
    <xf numFmtId="188" fontId="4" fillId="0" borderId="10" xfId="0" applyNumberFormat="1" applyFont="1" applyBorder="1" applyAlignment="1">
      <alignment horizontal="center" vertical="center" wrapText="1"/>
    </xf>
    <xf numFmtId="188" fontId="4" fillId="0" borderId="9" xfId="0" applyNumberFormat="1" applyFont="1" applyBorder="1" applyAlignment="1">
      <alignment horizontal="center" vertical="center" wrapText="1"/>
    </xf>
    <xf numFmtId="0" fontId="4" fillId="0" borderId="2" xfId="0" applyFont="1" applyFill="1" applyBorder="1" applyAlignment="1">
      <alignment horizontal="center" vertical="center" wrapText="1"/>
    </xf>
    <xf numFmtId="9" fontId="4" fillId="0" borderId="2" xfId="0" applyNumberFormat="1" applyFont="1" applyFill="1" applyBorder="1" applyAlignment="1">
      <alignment horizontal="center" vertical="center" wrapText="1"/>
    </xf>
    <xf numFmtId="179" fontId="6" fillId="0" borderId="6" xfId="0" applyFont="1" applyFill="1" applyBorder="1" applyAlignment="1">
      <alignment horizontal="left" vertical="center" wrapText="1"/>
    </xf>
    <xf numFmtId="188" fontId="4" fillId="0" borderId="2" xfId="0" applyNumberFormat="1" applyFont="1" applyFill="1" applyBorder="1" applyAlignment="1">
      <alignment horizontal="center" vertical="center" wrapText="1"/>
    </xf>
    <xf numFmtId="4" fontId="4" fillId="0" borderId="2" xfId="0" applyNumberFormat="1" applyFont="1" applyFill="1" applyBorder="1" applyAlignment="1">
      <alignment horizontal="center" vertical="center" wrapText="1"/>
    </xf>
    <xf numFmtId="9" fontId="4" fillId="0" borderId="4" xfId="0" applyNumberFormat="1" applyFont="1" applyFill="1" applyBorder="1" applyAlignment="1">
      <alignment horizontal="center" vertical="center" wrapText="1"/>
    </xf>
    <xf numFmtId="44" fontId="4" fillId="0" borderId="2" xfId="0" applyNumberFormat="1" applyFont="1" applyFill="1" applyBorder="1" applyAlignment="1">
      <alignment horizontal="center" vertical="center" wrapText="1"/>
    </xf>
    <xf numFmtId="44" fontId="4" fillId="0" borderId="2" xfId="0" applyNumberFormat="1" applyFont="1" applyBorder="1" applyAlignment="1">
      <alignment horizontal="center" vertical="center" wrapText="1"/>
    </xf>
    <xf numFmtId="0" fontId="11" fillId="0" borderId="0" xfId="0" applyFont="1" applyFill="1" applyAlignment="1">
      <alignment horizontal="center" vertical="center" wrapText="1"/>
    </xf>
    <xf numFmtId="0" fontId="4" fillId="0" borderId="0" xfId="0" applyFont="1" applyFill="1" applyAlignment="1">
      <alignment horizontal="left" vertical="center" wrapText="1"/>
    </xf>
    <xf numFmtId="188" fontId="4" fillId="0" borderId="0" xfId="0" applyNumberFormat="1" applyFont="1" applyFill="1" applyAlignment="1">
      <alignment horizontal="center" vertical="center" wrapText="1"/>
    </xf>
    <xf numFmtId="44" fontId="4" fillId="0" borderId="0" xfId="0" applyNumberFormat="1" applyFont="1" applyFill="1" applyAlignment="1">
      <alignment horizontal="center" vertical="center" wrapText="1"/>
    </xf>
    <xf numFmtId="10" fontId="4" fillId="0" borderId="0" xfId="0" applyNumberFormat="1" applyFont="1" applyFill="1" applyAlignment="1">
      <alignment horizontal="center" vertical="center" wrapText="1"/>
    </xf>
    <xf numFmtId="188" fontId="4" fillId="3" borderId="25" xfId="0" applyNumberFormat="1" applyFont="1" applyFill="1" applyBorder="1" applyAlignment="1">
      <alignment horizontal="center" vertical="center" wrapText="1"/>
    </xf>
    <xf numFmtId="44" fontId="4" fillId="3" borderId="25" xfId="0" applyNumberFormat="1" applyFont="1" applyFill="1" applyBorder="1" applyAlignment="1">
      <alignment horizontal="center" vertical="center" wrapText="1"/>
    </xf>
    <xf numFmtId="10" fontId="4" fillId="3" borderId="25" xfId="0" applyNumberFormat="1" applyFont="1" applyFill="1" applyBorder="1" applyAlignment="1">
      <alignment horizontal="center" vertical="center" wrapText="1"/>
    </xf>
    <xf numFmtId="0" fontId="11" fillId="3" borderId="0" xfId="0" applyFont="1" applyFill="1" applyBorder="1" applyAlignment="1">
      <alignment horizontal="center" vertical="center" wrapText="1"/>
    </xf>
    <xf numFmtId="0" fontId="6" fillId="4" borderId="0" xfId="0" applyFont="1" applyFill="1" applyBorder="1" applyAlignment="1">
      <alignment horizontal="left" vertical="center" wrapText="1"/>
    </xf>
    <xf numFmtId="185" fontId="4" fillId="3" borderId="0" xfId="0" applyNumberFormat="1" applyFont="1" applyFill="1" applyBorder="1" applyAlignment="1">
      <alignment horizontal="center" vertical="center" wrapText="1"/>
    </xf>
    <xf numFmtId="197" fontId="4" fillId="0" borderId="6" xfId="0" applyNumberFormat="1" applyFont="1" applyBorder="1" applyAlignment="1">
      <alignment horizontal="center" vertical="center" wrapText="1"/>
    </xf>
    <xf numFmtId="201" fontId="4" fillId="0" borderId="6" xfId="0" applyNumberFormat="1" applyFont="1" applyBorder="1" applyAlignment="1">
      <alignment horizontal="center" vertical="center" wrapText="1"/>
    </xf>
    <xf numFmtId="194" fontId="4" fillId="0" borderId="6" xfId="17" applyFont="1" applyBorder="1" applyAlignment="1">
      <alignment horizontal="center" vertical="center" wrapText="1"/>
    </xf>
    <xf numFmtId="44" fontId="4" fillId="0" borderId="6" xfId="17" applyNumberFormat="1" applyFont="1" applyBorder="1" applyAlignment="1">
      <alignment horizontal="center" vertical="center" wrapText="1"/>
    </xf>
    <xf numFmtId="185" fontId="4" fillId="0" borderId="6" xfId="21" applyNumberFormat="1" applyFont="1" applyBorder="1" applyAlignment="1">
      <alignment horizontal="center" vertical="center" wrapText="1"/>
    </xf>
    <xf numFmtId="0" fontId="4" fillId="0" borderId="30" xfId="0" applyFont="1" applyBorder="1" applyAlignment="1">
      <alignment horizontal="center" vertical="center" wrapText="1"/>
    </xf>
    <xf numFmtId="6" fontId="4" fillId="0" borderId="6"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44" fontId="4" fillId="0" borderId="6" xfId="17"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8" fontId="4" fillId="0" borderId="6" xfId="0" applyNumberFormat="1" applyFont="1" applyFill="1" applyBorder="1" applyAlignment="1">
      <alignment horizontal="center" vertical="center" wrapText="1"/>
    </xf>
    <xf numFmtId="3" fontId="4" fillId="3" borderId="26" xfId="0" applyNumberFormat="1" applyFont="1" applyFill="1" applyBorder="1" applyAlignment="1">
      <alignment horizontal="center" vertical="center" wrapText="1"/>
    </xf>
    <xf numFmtId="188" fontId="4" fillId="3" borderId="26" xfId="0" applyNumberFormat="1" applyFont="1" applyFill="1" applyBorder="1" applyAlignment="1">
      <alignment horizontal="center" vertical="center" wrapText="1"/>
    </xf>
    <xf numFmtId="10" fontId="4" fillId="3" borderId="26" xfId="0" applyNumberFormat="1" applyFont="1" applyFill="1" applyBorder="1" applyAlignment="1">
      <alignment horizontal="center" vertical="center" wrapText="1"/>
    </xf>
    <xf numFmtId="0" fontId="6" fillId="4" borderId="0" xfId="0" applyFont="1" applyFill="1" applyBorder="1" applyAlignment="1">
      <alignment horizontal="center" vertical="center" wrapText="1"/>
    </xf>
    <xf numFmtId="0" fontId="6" fillId="4" borderId="26" xfId="0" applyFont="1" applyFill="1" applyBorder="1" applyAlignment="1">
      <alignment horizontal="center" vertical="center" wrapText="1"/>
    </xf>
    <xf numFmtId="179" fontId="6" fillId="4" borderId="0" xfId="0" applyFont="1" applyFill="1" applyBorder="1" applyAlignment="1">
      <alignment horizontal="center" vertical="center" wrapText="1"/>
    </xf>
    <xf numFmtId="44" fontId="4" fillId="3" borderId="26" xfId="0" applyNumberFormat="1" applyFont="1" applyFill="1" applyBorder="1" applyAlignment="1">
      <alignment horizontal="center" vertical="center" wrapText="1"/>
    </xf>
    <xf numFmtId="193" fontId="4" fillId="0" borderId="6" xfId="0" applyNumberFormat="1" applyFont="1" applyBorder="1" applyAlignment="1">
      <alignment horizontal="center" vertical="center" wrapText="1"/>
    </xf>
    <xf numFmtId="0" fontId="4" fillId="3" borderId="30" xfId="0" applyFont="1" applyFill="1" applyBorder="1" applyAlignment="1">
      <alignment horizontal="center" vertical="center" wrapText="1"/>
    </xf>
    <xf numFmtId="0" fontId="6" fillId="4" borderId="30" xfId="0" applyFont="1" applyFill="1" applyBorder="1" applyAlignment="1">
      <alignment horizontal="left" vertical="center" wrapText="1"/>
    </xf>
    <xf numFmtId="188" fontId="4" fillId="3" borderId="30" xfId="0" applyNumberFormat="1" applyFont="1" applyFill="1" applyBorder="1" applyAlignment="1">
      <alignment horizontal="center" vertical="center" wrapText="1"/>
    </xf>
    <xf numFmtId="44" fontId="4" fillId="3" borderId="30" xfId="0" applyNumberFormat="1" applyFont="1" applyFill="1" applyBorder="1" applyAlignment="1">
      <alignment horizontal="center" vertical="center" wrapText="1"/>
    </xf>
    <xf numFmtId="9" fontId="4" fillId="3" borderId="30" xfId="0" applyNumberFormat="1" applyFont="1" applyFill="1" applyBorder="1" applyAlignment="1">
      <alignment horizontal="center" vertical="center" wrapText="1"/>
    </xf>
    <xf numFmtId="9" fontId="4" fillId="3" borderId="26" xfId="0" applyNumberFormat="1" applyFont="1" applyFill="1" applyBorder="1" applyAlignment="1">
      <alignment horizontal="center" vertical="center" wrapText="1"/>
    </xf>
    <xf numFmtId="196" fontId="4" fillId="0" borderId="6" xfId="0" applyNumberFormat="1" applyFont="1" applyBorder="1" applyAlignment="1">
      <alignment horizontal="center" vertical="center" wrapText="1"/>
    </xf>
    <xf numFmtId="209" fontId="4" fillId="0" borderId="13" xfId="0" applyNumberFormat="1" applyFont="1" applyFill="1" applyBorder="1" applyAlignment="1">
      <alignment horizontal="center" vertical="center" wrapText="1"/>
    </xf>
    <xf numFmtId="190" fontId="4" fillId="0" borderId="13"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44" fontId="4" fillId="3" borderId="6" xfId="0" applyNumberFormat="1" applyFont="1" applyFill="1" applyBorder="1" applyAlignment="1">
      <alignment horizontal="center" vertical="center" wrapText="1"/>
    </xf>
    <xf numFmtId="9" fontId="4" fillId="3" borderId="25" xfId="0" applyNumberFormat="1" applyFont="1" applyFill="1" applyBorder="1" applyAlignment="1">
      <alignment horizontal="center" vertical="center" wrapText="1"/>
    </xf>
    <xf numFmtId="0" fontId="4" fillId="3" borderId="6" xfId="0" applyFont="1" applyFill="1" applyBorder="1" applyAlignment="1">
      <alignment horizontal="left" vertical="center" wrapText="1"/>
    </xf>
    <xf numFmtId="49" fontId="4" fillId="0" borderId="6" xfId="0" applyNumberFormat="1" applyFont="1" applyBorder="1" applyAlignment="1">
      <alignment horizontal="center" vertical="center" wrapText="1"/>
    </xf>
    <xf numFmtId="188" fontId="4" fillId="0" borderId="6" xfId="17" applyNumberFormat="1" applyFont="1" applyBorder="1" applyAlignment="1">
      <alignment horizontal="center" vertical="center" wrapText="1"/>
    </xf>
    <xf numFmtId="194" fontId="4" fillId="0" borderId="6" xfId="17" applyFont="1" applyFill="1" applyBorder="1" applyAlignment="1">
      <alignment horizontal="center" vertical="center" wrapText="1"/>
    </xf>
    <xf numFmtId="0" fontId="6" fillId="0" borderId="6" xfId="0" applyFont="1" applyBorder="1" applyAlignment="1">
      <alignment horizontal="left" vertical="center" wrapText="1"/>
    </xf>
    <xf numFmtId="0" fontId="11" fillId="3" borderId="3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4" fillId="3" borderId="1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2" xfId="0" applyFont="1" applyFill="1" applyBorder="1" applyAlignment="1">
      <alignment horizontal="center" vertical="center" wrapText="1"/>
    </xf>
    <xf numFmtId="188" fontId="4" fillId="0" borderId="22" xfId="0" applyNumberFormat="1" applyFont="1" applyFill="1" applyBorder="1" applyAlignment="1">
      <alignment horizontal="center" vertical="center" wrapText="1"/>
    </xf>
    <xf numFmtId="187" fontId="4" fillId="0" borderId="22" xfId="0" applyNumberFormat="1" applyFont="1" applyFill="1" applyBorder="1" applyAlignment="1">
      <alignment horizontal="center" vertical="center" wrapText="1"/>
    </xf>
    <xf numFmtId="44" fontId="4" fillId="0" borderId="22" xfId="0" applyNumberFormat="1" applyFont="1" applyFill="1" applyBorder="1" applyAlignment="1">
      <alignment horizontal="center" vertical="center" wrapText="1"/>
    </xf>
    <xf numFmtId="9" fontId="4" fillId="0" borderId="22" xfId="0" applyNumberFormat="1" applyFont="1" applyFill="1" applyBorder="1" applyAlignment="1">
      <alignment horizontal="center" vertical="center" wrapText="1"/>
    </xf>
    <xf numFmtId="187" fontId="4" fillId="0" borderId="0" xfId="0" applyNumberFormat="1" applyFont="1" applyFill="1" applyBorder="1" applyAlignment="1">
      <alignment horizontal="center" vertical="center" wrapText="1"/>
    </xf>
    <xf numFmtId="10" fontId="4" fillId="0" borderId="0" xfId="0" applyNumberFormat="1" applyFont="1" applyFill="1" applyBorder="1" applyAlignment="1">
      <alignment horizontal="center" vertical="center" wrapText="1"/>
    </xf>
    <xf numFmtId="187" fontId="4" fillId="0" borderId="33" xfId="0" applyNumberFormat="1" applyFont="1" applyFill="1" applyBorder="1" applyAlignment="1">
      <alignment horizontal="center" vertical="center" wrapText="1"/>
    </xf>
    <xf numFmtId="3" fontId="4" fillId="3" borderId="30" xfId="0" applyNumberFormat="1" applyFont="1" applyFill="1" applyBorder="1" applyAlignment="1">
      <alignment horizontal="center" vertical="center" wrapText="1"/>
    </xf>
    <xf numFmtId="20" fontId="4" fillId="0" borderId="6" xfId="0" applyNumberFormat="1" applyFont="1" applyBorder="1" applyAlignment="1">
      <alignment horizontal="center" vertical="center" wrapText="1"/>
    </xf>
    <xf numFmtId="0" fontId="4" fillId="0" borderId="21" xfId="0" applyFont="1" applyBorder="1" applyAlignment="1">
      <alignment horizontal="center" vertical="center" wrapText="1"/>
    </xf>
    <xf numFmtId="188" fontId="4" fillId="0" borderId="21" xfId="0" applyNumberFormat="1" applyFont="1" applyBorder="1" applyAlignment="1">
      <alignment horizontal="center" vertical="center" wrapText="1"/>
    </xf>
    <xf numFmtId="187" fontId="4" fillId="0" borderId="21" xfId="0" applyNumberFormat="1" applyFont="1" applyBorder="1" applyAlignment="1">
      <alignment horizontal="center" vertical="center" wrapText="1"/>
    </xf>
    <xf numFmtId="9" fontId="4" fillId="0" borderId="21" xfId="0" applyNumberFormat="1" applyFont="1" applyBorder="1" applyAlignment="1">
      <alignment horizontal="center" vertical="center" wrapText="1"/>
    </xf>
    <xf numFmtId="3" fontId="4" fillId="0" borderId="6" xfId="0" applyNumberFormat="1" applyFont="1" applyFill="1" applyBorder="1" applyAlignment="1">
      <alignment horizontal="center" vertical="center" wrapText="1"/>
    </xf>
    <xf numFmtId="44" fontId="4" fillId="0" borderId="21" xfId="0" applyNumberFormat="1" applyFont="1" applyBorder="1" applyAlignment="1">
      <alignment horizontal="center" vertical="center" wrapText="1"/>
    </xf>
    <xf numFmtId="0" fontId="4" fillId="3" borderId="13" xfId="0" applyFont="1" applyFill="1" applyBorder="1" applyAlignment="1">
      <alignment horizontal="center" vertical="center" wrapText="1"/>
    </xf>
    <xf numFmtId="10" fontId="4" fillId="0" borderId="21" xfId="0" applyNumberFormat="1" applyFont="1" applyBorder="1" applyAlignment="1">
      <alignment horizontal="center" vertical="center" wrapText="1"/>
    </xf>
    <xf numFmtId="210" fontId="4" fillId="0" borderId="6" xfId="0" applyNumberFormat="1" applyFont="1" applyBorder="1" applyAlignment="1">
      <alignment horizontal="center" vertical="center" wrapText="1"/>
    </xf>
    <xf numFmtId="0" fontId="4" fillId="0" borderId="6" xfId="0" applyFont="1" applyBorder="1" applyAlignment="1" quotePrefix="1">
      <alignment horizontal="center" vertical="center" wrapText="1"/>
    </xf>
    <xf numFmtId="0" fontId="4" fillId="0" borderId="21" xfId="0" applyFont="1" applyBorder="1" applyAlignment="1">
      <alignment horizontal="left" vertical="center" wrapText="1"/>
    </xf>
    <xf numFmtId="10" fontId="4" fillId="3" borderId="30" xfId="0" applyNumberFormat="1" applyFont="1" applyFill="1" applyBorder="1" applyAlignment="1">
      <alignment horizontal="center" vertical="center" wrapText="1"/>
    </xf>
    <xf numFmtId="0" fontId="6" fillId="4" borderId="30" xfId="0" applyFont="1" applyFill="1" applyBorder="1" applyAlignment="1">
      <alignment horizontal="left" vertical="center" wrapText="1"/>
    </xf>
    <xf numFmtId="0" fontId="12" fillId="0" borderId="6" xfId="0" applyFont="1" applyBorder="1" applyAlignment="1">
      <alignment horizontal="center" vertical="center" wrapText="1"/>
    </xf>
    <xf numFmtId="190" fontId="4" fillId="0" borderId="13" xfId="0" applyNumberFormat="1" applyFont="1" applyBorder="1" applyAlignment="1">
      <alignment horizontal="center" vertical="center" wrapText="1"/>
    </xf>
    <xf numFmtId="0" fontId="6" fillId="0" borderId="13" xfId="0" applyFont="1" applyBorder="1" applyAlignment="1">
      <alignment horizontal="left" vertical="center" wrapText="1"/>
    </xf>
    <xf numFmtId="0" fontId="4" fillId="3" borderId="30" xfId="0" applyFont="1" applyFill="1" applyBorder="1" applyAlignment="1">
      <alignment horizontal="left" vertical="center" wrapText="1"/>
    </xf>
    <xf numFmtId="2" fontId="4" fillId="0" borderId="21" xfId="0" applyNumberFormat="1" applyFont="1" applyBorder="1" applyAlignment="1">
      <alignment horizontal="center" vertical="center" wrapText="1"/>
    </xf>
    <xf numFmtId="0" fontId="4" fillId="3" borderId="25" xfId="0" applyFont="1" applyFill="1" applyBorder="1" applyAlignment="1">
      <alignment horizontal="left" vertical="center" wrapText="1"/>
    </xf>
    <xf numFmtId="188" fontId="4" fillId="0" borderId="21" xfId="0" applyNumberFormat="1" applyFont="1" applyBorder="1" applyAlignment="1">
      <alignment horizontal="center" vertical="center"/>
    </xf>
    <xf numFmtId="0" fontId="4" fillId="0" borderId="21" xfId="0" applyFont="1" applyBorder="1" applyAlignment="1">
      <alignment horizontal="center"/>
    </xf>
    <xf numFmtId="189" fontId="4" fillId="0" borderId="21" xfId="0" applyNumberFormat="1" applyFont="1" applyBorder="1" applyAlignment="1">
      <alignment horizontal="center"/>
    </xf>
    <xf numFmtId="43" fontId="4" fillId="0" borderId="21" xfId="0" applyNumberFormat="1" applyFont="1" applyBorder="1" applyAlignment="1">
      <alignment/>
    </xf>
    <xf numFmtId="44" fontId="4" fillId="0" borderId="21" xfId="0" applyNumberFormat="1" applyFont="1" applyBorder="1" applyAlignment="1">
      <alignment horizontal="center"/>
    </xf>
    <xf numFmtId="9" fontId="4" fillId="0" borderId="21" xfId="0" applyNumberFormat="1" applyFont="1" applyBorder="1" applyAlignment="1">
      <alignment horizontal="center"/>
    </xf>
    <xf numFmtId="0" fontId="4" fillId="3" borderId="25" xfId="0" applyFont="1" applyFill="1" applyBorder="1" applyAlignment="1">
      <alignment vertical="top" wrapText="1"/>
    </xf>
    <xf numFmtId="0" fontId="4" fillId="3" borderId="25" xfId="0" applyFont="1" applyFill="1" applyBorder="1" applyAlignment="1">
      <alignment horizontal="center" wrapText="1"/>
    </xf>
    <xf numFmtId="0" fontId="4" fillId="3" borderId="25" xfId="0" applyFont="1" applyFill="1" applyBorder="1" applyAlignment="1">
      <alignment horizontal="center"/>
    </xf>
    <xf numFmtId="0" fontId="4" fillId="3" borderId="25" xfId="0" applyFont="1" applyFill="1" applyBorder="1" applyAlignment="1">
      <alignment/>
    </xf>
    <xf numFmtId="44" fontId="4" fillId="3" borderId="25" xfId="0" applyNumberFormat="1" applyFont="1" applyFill="1" applyBorder="1" applyAlignment="1">
      <alignment horizontal="center"/>
    </xf>
    <xf numFmtId="10" fontId="4" fillId="3" borderId="25" xfId="0" applyNumberFormat="1" applyFont="1" applyFill="1" applyBorder="1" applyAlignment="1">
      <alignment horizontal="center"/>
    </xf>
    <xf numFmtId="0" fontId="4" fillId="3" borderId="25" xfId="0" applyFont="1" applyFill="1" applyBorder="1" applyAlignment="1">
      <alignment/>
    </xf>
    <xf numFmtId="0" fontId="7" fillId="0" borderId="13" xfId="0" applyFont="1" applyBorder="1" applyAlignment="1">
      <alignment horizontal="center" vertical="center" wrapText="1"/>
    </xf>
    <xf numFmtId="198" fontId="7" fillId="0" borderId="13" xfId="0" applyNumberFormat="1" applyFont="1" applyBorder="1" applyAlignment="1">
      <alignment horizontal="center" vertical="center" wrapText="1"/>
    </xf>
    <xf numFmtId="4" fontId="7" fillId="0" borderId="13" xfId="0" applyNumberFormat="1" applyFont="1" applyBorder="1" applyAlignment="1">
      <alignment horizontal="center" vertical="center" wrapText="1"/>
    </xf>
    <xf numFmtId="44" fontId="7" fillId="0" borderId="13" xfId="0" applyNumberFormat="1" applyFont="1" applyBorder="1" applyAlignment="1">
      <alignment horizontal="center" vertical="center" wrapText="1"/>
    </xf>
    <xf numFmtId="9" fontId="7" fillId="0" borderId="13" xfId="0" applyNumberFormat="1" applyFont="1" applyBorder="1" applyAlignment="1">
      <alignment horizontal="center" vertical="center" wrapText="1"/>
    </xf>
    <xf numFmtId="0" fontId="11" fillId="0" borderId="14" xfId="0" applyFont="1" applyFill="1" applyBorder="1" applyAlignment="1">
      <alignment horizontal="center" vertical="center"/>
    </xf>
    <xf numFmtId="0" fontId="11" fillId="0" borderId="6" xfId="0" applyFont="1" applyFill="1" applyBorder="1" applyAlignment="1">
      <alignment horizontal="center" vertical="center"/>
    </xf>
    <xf numFmtId="0" fontId="4" fillId="0" borderId="21" xfId="0" applyFont="1" applyBorder="1" applyAlignment="1" quotePrefix="1">
      <alignment horizontal="center" vertical="center" wrapText="1" shrinkToFit="1"/>
    </xf>
    <xf numFmtId="190" fontId="4" fillId="0" borderId="21" xfId="0" applyNumberFormat="1" applyFont="1" applyBorder="1" applyAlignment="1">
      <alignment horizontal="center" vertical="center" wrapText="1" shrinkToFit="1"/>
    </xf>
    <xf numFmtId="195" fontId="4" fillId="0" borderId="21" xfId="0" applyNumberFormat="1" applyFont="1" applyBorder="1" applyAlignment="1">
      <alignment horizontal="center" vertical="center" wrapText="1" shrinkToFit="1"/>
    </xf>
    <xf numFmtId="9" fontId="4" fillId="0" borderId="21" xfId="0" applyNumberFormat="1" applyFont="1" applyBorder="1" applyAlignment="1">
      <alignment horizontal="center" vertical="center" wrapText="1" shrinkToFit="1"/>
    </xf>
    <xf numFmtId="0" fontId="4" fillId="0" borderId="21" xfId="0" applyFont="1" applyBorder="1" applyAlignment="1">
      <alignment horizontal="center" vertical="center" wrapText="1" shrinkToFit="1"/>
    </xf>
    <xf numFmtId="0" fontId="8" fillId="0" borderId="21" xfId="0" applyFont="1" applyBorder="1" applyAlignment="1">
      <alignment horizontal="center" vertical="center" wrapText="1"/>
    </xf>
    <xf numFmtId="2" fontId="8" fillId="0" borderId="21" xfId="0" applyNumberFormat="1" applyFont="1" applyBorder="1" applyAlignment="1">
      <alignment horizontal="center" vertical="center" wrapText="1"/>
    </xf>
    <xf numFmtId="44" fontId="8" fillId="0" borderId="21" xfId="0" applyNumberFormat="1" applyFont="1" applyBorder="1" applyAlignment="1">
      <alignment horizontal="center" vertical="center" wrapText="1"/>
    </xf>
    <xf numFmtId="9" fontId="8" fillId="0" borderId="21" xfId="0" applyNumberFormat="1" applyFont="1" applyBorder="1" applyAlignment="1">
      <alignment horizontal="center" vertical="center" wrapText="1"/>
    </xf>
    <xf numFmtId="0" fontId="11" fillId="0" borderId="25" xfId="0" applyFont="1" applyBorder="1" applyAlignment="1">
      <alignment horizontal="center" vertical="center" wrapText="1"/>
    </xf>
    <xf numFmtId="0" fontId="0" fillId="3" borderId="25" xfId="0" applyFont="1" applyFill="1" applyBorder="1" applyAlignment="1">
      <alignment horizontal="left" vertical="center" wrapText="1"/>
    </xf>
    <xf numFmtId="188" fontId="0" fillId="3" borderId="25" xfId="0" applyNumberFormat="1" applyFont="1" applyFill="1" applyBorder="1" applyAlignment="1">
      <alignment horizontal="center" vertical="center" wrapText="1"/>
    </xf>
    <xf numFmtId="0" fontId="0" fillId="3" borderId="25" xfId="0" applyFont="1" applyFill="1" applyBorder="1" applyAlignment="1">
      <alignment horizontal="center" vertical="center" wrapText="1"/>
    </xf>
    <xf numFmtId="2" fontId="0" fillId="3" borderId="25" xfId="0" applyNumberFormat="1" applyFont="1" applyFill="1" applyBorder="1" applyAlignment="1">
      <alignment horizontal="center" vertical="center" wrapText="1"/>
    </xf>
    <xf numFmtId="44" fontId="0" fillId="3" borderId="25" xfId="0" applyNumberFormat="1" applyFont="1" applyFill="1" applyBorder="1" applyAlignment="1">
      <alignment horizontal="center" vertical="center" wrapText="1"/>
    </xf>
    <xf numFmtId="10" fontId="0" fillId="3" borderId="25" xfId="0" applyNumberFormat="1" applyFont="1" applyFill="1" applyBorder="1" applyAlignment="1">
      <alignment horizontal="center" vertical="center" wrapText="1"/>
    </xf>
    <xf numFmtId="0" fontId="0" fillId="0" borderId="13" xfId="0" applyFont="1" applyBorder="1" applyAlignment="1">
      <alignment horizontal="center" vertical="center" wrapText="1"/>
    </xf>
    <xf numFmtId="190" fontId="0" fillId="0" borderId="13" xfId="0" applyNumberFormat="1" applyFont="1" applyBorder="1" applyAlignment="1">
      <alignment horizontal="center" vertical="center" wrapText="1"/>
    </xf>
    <xf numFmtId="2" fontId="0" fillId="0" borderId="13" xfId="0" applyNumberFormat="1" applyFont="1" applyBorder="1" applyAlignment="1">
      <alignment horizontal="center" vertical="center" wrapText="1"/>
    </xf>
    <xf numFmtId="9" fontId="0" fillId="0" borderId="13" xfId="0" applyNumberFormat="1" applyFont="1" applyBorder="1" applyAlignment="1">
      <alignment horizontal="center" vertical="center" wrapText="1"/>
    </xf>
    <xf numFmtId="4" fontId="4" fillId="0" borderId="21" xfId="0" applyNumberFormat="1" applyFont="1" applyBorder="1" applyAlignment="1">
      <alignment horizontal="center" vertical="center" wrapText="1"/>
    </xf>
    <xf numFmtId="188" fontId="4" fillId="0" borderId="25" xfId="0" applyNumberFormat="1" applyFont="1" applyBorder="1" applyAlignment="1">
      <alignment horizontal="center" vertical="center" wrapText="1"/>
    </xf>
    <xf numFmtId="44" fontId="4" fillId="0" borderId="25" xfId="0" applyNumberFormat="1" applyFont="1" applyBorder="1" applyAlignment="1">
      <alignment horizontal="center" vertical="center" wrapText="1"/>
    </xf>
    <xf numFmtId="0" fontId="4" fillId="0" borderId="25" xfId="0" applyFont="1" applyBorder="1" applyAlignment="1">
      <alignment horizontal="left" vertical="center" wrapText="1"/>
    </xf>
    <xf numFmtId="9" fontId="4" fillId="0" borderId="25" xfId="0" applyNumberFormat="1" applyFont="1" applyBorder="1" applyAlignment="1">
      <alignment horizontal="center" vertical="center" wrapText="1"/>
    </xf>
    <xf numFmtId="0" fontId="4"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6" xfId="0" applyFont="1" applyBorder="1" applyAlignment="1">
      <alignment horizontal="center" vertical="center" wrapText="1"/>
    </xf>
    <xf numFmtId="202" fontId="4" fillId="0" borderId="21" xfId="0" applyNumberFormat="1" applyFont="1" applyBorder="1" applyAlignment="1">
      <alignment horizontal="center" vertical="center" wrapText="1"/>
    </xf>
    <xf numFmtId="7" fontId="4" fillId="0" borderId="21" xfId="0" applyNumberFormat="1" applyFont="1" applyBorder="1" applyAlignment="1">
      <alignment horizontal="center" vertical="center" wrapText="1"/>
    </xf>
    <xf numFmtId="202" fontId="4" fillId="0" borderId="13" xfId="0" applyNumberFormat="1" applyFont="1" applyBorder="1" applyAlignment="1">
      <alignment horizontal="center" vertical="center" wrapText="1"/>
    </xf>
    <xf numFmtId="7" fontId="4" fillId="0" borderId="13" xfId="0" applyNumberFormat="1" applyFont="1" applyBorder="1" applyAlignment="1">
      <alignment horizontal="center" vertical="center" wrapText="1"/>
    </xf>
    <xf numFmtId="190" fontId="4" fillId="0" borderId="21" xfId="0" applyNumberFormat="1" applyFont="1" applyBorder="1" applyAlignment="1">
      <alignment horizontal="center" vertical="center" wrapText="1"/>
    </xf>
    <xf numFmtId="0" fontId="4" fillId="0" borderId="8" xfId="0" applyFont="1" applyBorder="1" applyAlignment="1">
      <alignment horizontal="center" vertical="center" wrapText="1"/>
    </xf>
    <xf numFmtId="186" fontId="4" fillId="0" borderId="8" xfId="0" applyNumberFormat="1" applyFont="1" applyBorder="1" applyAlignment="1">
      <alignment horizontal="center" vertical="center" wrapText="1"/>
    </xf>
    <xf numFmtId="44" fontId="4" fillId="0" borderId="8" xfId="0" applyNumberFormat="1" applyFont="1" applyBorder="1" applyAlignment="1">
      <alignment horizontal="center" vertical="center" wrapText="1"/>
    </xf>
    <xf numFmtId="9" fontId="4" fillId="0" borderId="8" xfId="0" applyNumberFormat="1" applyFont="1" applyBorder="1" applyAlignment="1">
      <alignment horizontal="center" vertical="center" wrapText="1"/>
    </xf>
    <xf numFmtId="8" fontId="4" fillId="0" borderId="13" xfId="0" applyNumberFormat="1" applyFont="1" applyBorder="1" applyAlignment="1">
      <alignment horizontal="center" vertical="center" wrapText="1"/>
    </xf>
    <xf numFmtId="205" fontId="4" fillId="0" borderId="21" xfId="0" applyNumberFormat="1" applyFont="1" applyBorder="1" applyAlignment="1">
      <alignment horizontal="center" vertical="center" wrapText="1"/>
    </xf>
    <xf numFmtId="206" fontId="4" fillId="0" borderId="21" xfId="0" applyNumberFormat="1" applyFont="1" applyBorder="1" applyAlignment="1">
      <alignment horizontal="center" vertical="center" wrapText="1"/>
    </xf>
    <xf numFmtId="189" fontId="4" fillId="0" borderId="13" xfId="0" applyNumberFormat="1" applyFont="1" applyBorder="1" applyAlignment="1">
      <alignment horizontal="center" vertical="center" wrapText="1"/>
    </xf>
    <xf numFmtId="43" fontId="4" fillId="0" borderId="13" xfId="0" applyNumberFormat="1" applyFont="1" applyBorder="1" applyAlignment="1">
      <alignment horizontal="center" vertical="center" wrapText="1"/>
    </xf>
    <xf numFmtId="201" fontId="4" fillId="0" borderId="13" xfId="0" applyNumberFormat="1" applyFont="1" applyBorder="1" applyAlignment="1">
      <alignment horizontal="center" vertical="center" wrapText="1"/>
    </xf>
    <xf numFmtId="185" fontId="4" fillId="0" borderId="21" xfId="0" applyNumberFormat="1" applyFont="1" applyBorder="1" applyAlignment="1">
      <alignment horizontal="center" vertical="center" wrapText="1"/>
    </xf>
    <xf numFmtId="0" fontId="11" fillId="0" borderId="21" xfId="0" applyFont="1" applyFill="1" applyBorder="1" applyAlignment="1">
      <alignment horizontal="center" vertical="center" wrapText="1"/>
    </xf>
    <xf numFmtId="0" fontId="6" fillId="0" borderId="21" xfId="0" applyFont="1" applyFill="1" applyBorder="1" applyAlignment="1">
      <alignment horizontal="left" vertical="center" wrapText="1"/>
    </xf>
    <xf numFmtId="188" fontId="4" fillId="0" borderId="21" xfId="0" applyNumberFormat="1" applyFont="1" applyFill="1" applyBorder="1" applyAlignment="1">
      <alignment horizontal="center" vertical="center" wrapText="1"/>
    </xf>
    <xf numFmtId="44" fontId="4" fillId="0" borderId="21" xfId="0" applyNumberFormat="1" applyFont="1" applyFill="1" applyBorder="1" applyAlignment="1">
      <alignment horizontal="center" vertical="center" wrapText="1"/>
    </xf>
    <xf numFmtId="9" fontId="4" fillId="0" borderId="21" xfId="0" applyNumberFormat="1" applyFont="1" applyFill="1" applyBorder="1" applyAlignment="1">
      <alignment horizontal="center" vertical="center" wrapText="1"/>
    </xf>
    <xf numFmtId="0" fontId="6" fillId="0" borderId="13" xfId="0" applyFont="1" applyFill="1" applyBorder="1" applyAlignment="1">
      <alignment horizontal="left" vertical="center" wrapText="1"/>
    </xf>
    <xf numFmtId="189" fontId="4" fillId="0" borderId="21" xfId="0" applyNumberFormat="1" applyFont="1" applyBorder="1" applyAlignment="1">
      <alignment horizontal="center" vertical="center" wrapText="1"/>
    </xf>
    <xf numFmtId="43" fontId="4" fillId="0" borderId="21" xfId="0" applyNumberFormat="1" applyFont="1" applyBorder="1" applyAlignment="1">
      <alignment horizontal="center" vertical="center" wrapText="1"/>
    </xf>
    <xf numFmtId="44" fontId="4" fillId="0" borderId="21" xfId="0" applyNumberFormat="1" applyFont="1" applyBorder="1" applyAlignment="1">
      <alignment horizontal="center" vertical="center" wrapText="1" shrinkToFit="1"/>
    </xf>
    <xf numFmtId="179" fontId="6" fillId="0" borderId="13" xfId="0" applyFont="1" applyBorder="1" applyAlignment="1">
      <alignment horizontal="left" vertical="center" wrapText="1"/>
    </xf>
    <xf numFmtId="0" fontId="4" fillId="5" borderId="37" xfId="0" applyFont="1" applyFill="1" applyBorder="1" applyAlignment="1">
      <alignment horizontal="center" vertical="center" wrapText="1"/>
    </xf>
    <xf numFmtId="0" fontId="4" fillId="5" borderId="36" xfId="0" applyFont="1" applyFill="1" applyBorder="1" applyAlignment="1">
      <alignment horizontal="center" vertical="center" wrapText="1"/>
    </xf>
    <xf numFmtId="0" fontId="4" fillId="5" borderId="38" xfId="0" applyFont="1" applyFill="1" applyBorder="1" applyAlignment="1">
      <alignment horizontal="center" vertical="center" wrapText="1"/>
    </xf>
    <xf numFmtId="0" fontId="4" fillId="5" borderId="39" xfId="0" applyFont="1" applyFill="1" applyBorder="1" applyAlignment="1">
      <alignment horizontal="center" vertical="center" wrapText="1"/>
    </xf>
    <xf numFmtId="188" fontId="4" fillId="0" borderId="2" xfId="0" applyNumberFormat="1" applyFont="1" applyBorder="1" applyAlignment="1">
      <alignment horizontal="center" vertical="center" wrapText="1"/>
    </xf>
    <xf numFmtId="0" fontId="4" fillId="0" borderId="40" xfId="0" applyFont="1" applyBorder="1" applyAlignment="1">
      <alignment horizontal="center" vertical="center" wrapText="1"/>
    </xf>
    <xf numFmtId="198" fontId="4" fillId="0" borderId="40" xfId="0" applyNumberFormat="1" applyFont="1" applyBorder="1" applyAlignment="1">
      <alignment horizontal="center" vertical="center" wrapText="1"/>
    </xf>
    <xf numFmtId="2" fontId="4" fillId="0" borderId="40" xfId="0" applyNumberFormat="1" applyFont="1" applyBorder="1" applyAlignment="1">
      <alignment horizontal="center" vertical="center" wrapText="1"/>
    </xf>
    <xf numFmtId="9" fontId="4" fillId="0" borderId="41" xfId="0" applyNumberFormat="1" applyFont="1" applyBorder="1" applyAlignment="1">
      <alignment horizontal="center" vertical="center" wrapText="1"/>
    </xf>
    <xf numFmtId="0" fontId="4" fillId="0" borderId="2" xfId="0" applyFont="1" applyBorder="1" applyAlignment="1" quotePrefix="1">
      <alignment horizontal="center" vertical="center" wrapText="1" shrinkToFit="1"/>
    </xf>
    <xf numFmtId="190" fontId="4" fillId="0" borderId="2" xfId="0" applyNumberFormat="1" applyFont="1" applyBorder="1" applyAlignment="1" quotePrefix="1">
      <alignment horizontal="center" vertical="center" wrapText="1" shrinkToFit="1"/>
    </xf>
    <xf numFmtId="195" fontId="4" fillId="0" borderId="2" xfId="0" applyNumberFormat="1" applyFont="1" applyBorder="1" applyAlignment="1">
      <alignment horizontal="center" vertical="center" wrapText="1" shrinkToFit="1"/>
    </xf>
    <xf numFmtId="9" fontId="4" fillId="0" borderId="2" xfId="0" applyNumberFormat="1" applyFont="1" applyBorder="1" applyAlignment="1">
      <alignment horizontal="center" vertical="center" wrapText="1" shrinkToFit="1"/>
    </xf>
    <xf numFmtId="0" fontId="4" fillId="0" borderId="2" xfId="0" applyFont="1" applyBorder="1" applyAlignment="1">
      <alignment horizontal="center" vertical="center" wrapText="1" shrinkToFit="1"/>
    </xf>
    <xf numFmtId="190" fontId="4" fillId="0" borderId="2" xfId="0" applyNumberFormat="1" applyFont="1" applyBorder="1" applyAlignment="1">
      <alignment horizontal="center" vertical="center" wrapText="1" shrinkToFit="1"/>
    </xf>
    <xf numFmtId="4" fontId="4" fillId="0" borderId="0" xfId="0" applyNumberFormat="1" applyFont="1" applyAlignment="1">
      <alignment horizontal="center" vertical="center" wrapText="1"/>
    </xf>
    <xf numFmtId="44" fontId="4" fillId="0" borderId="42" xfId="0" applyNumberFormat="1" applyFont="1" applyBorder="1" applyAlignment="1">
      <alignment horizontal="center" vertical="center" wrapText="1"/>
    </xf>
    <xf numFmtId="8" fontId="4" fillId="0" borderId="0" xfId="0" applyNumberFormat="1" applyFont="1" applyAlignment="1">
      <alignment horizontal="center" vertical="center" wrapText="1"/>
    </xf>
    <xf numFmtId="7" fontId="4" fillId="0" borderId="0" xfId="0" applyNumberFormat="1" applyFont="1" applyAlignment="1">
      <alignment horizontal="center" vertical="center" wrapText="1"/>
    </xf>
    <xf numFmtId="9" fontId="11" fillId="0" borderId="0" xfId="0" applyNumberFormat="1" applyFont="1" applyAlignment="1">
      <alignment horizontal="center" vertical="center" wrapText="1"/>
    </xf>
    <xf numFmtId="10" fontId="11" fillId="0" borderId="0" xfId="0" applyNumberFormat="1" applyFont="1" applyAlignment="1">
      <alignment horizontal="center" vertical="center" wrapText="1"/>
    </xf>
    <xf numFmtId="44" fontId="11" fillId="0" borderId="0" xfId="0" applyNumberFormat="1" applyFont="1" applyAlignment="1">
      <alignment horizontal="center" vertical="center" wrapText="1"/>
    </xf>
    <xf numFmtId="44" fontId="11" fillId="0" borderId="6" xfId="0" applyNumberFormat="1" applyFont="1" applyBorder="1" applyAlignment="1">
      <alignment horizontal="center" vertical="center" wrapText="1"/>
    </xf>
    <xf numFmtId="0" fontId="11" fillId="0" borderId="0" xfId="0" applyFont="1" applyFill="1" applyBorder="1" applyAlignment="1">
      <alignment horizontal="center" vertical="center" wrapText="1"/>
    </xf>
    <xf numFmtId="9" fontId="11" fillId="0" borderId="29" xfId="0" applyNumberFormat="1" applyFont="1" applyBorder="1" applyAlignment="1">
      <alignment horizontal="center" vertical="center" wrapText="1"/>
    </xf>
    <xf numFmtId="10" fontId="11" fillId="0" borderId="34" xfId="0" applyNumberFormat="1" applyFont="1" applyBorder="1" applyAlignment="1">
      <alignment horizontal="center" vertical="center" wrapText="1"/>
    </xf>
    <xf numFmtId="0" fontId="4" fillId="0" borderId="6" xfId="0" applyFont="1" applyFill="1" applyBorder="1" applyAlignment="1">
      <alignment horizontal="center" vertical="center" wrapText="1"/>
    </xf>
    <xf numFmtId="4" fontId="4" fillId="0" borderId="6" xfId="0" applyNumberFormat="1" applyFont="1" applyFill="1" applyBorder="1" applyAlignment="1">
      <alignment horizontal="center" vertical="center" wrapText="1"/>
    </xf>
    <xf numFmtId="44" fontId="4" fillId="0" borderId="13"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3" xfId="0" applyFont="1" applyBorder="1" applyAlignment="1">
      <alignment horizontal="center" vertical="center" wrapText="1"/>
    </xf>
    <xf numFmtId="188" fontId="4" fillId="0" borderId="13" xfId="0" applyNumberFormat="1" applyFont="1" applyBorder="1" applyAlignment="1">
      <alignment horizontal="center" vertical="center" wrapText="1"/>
    </xf>
    <xf numFmtId="0" fontId="11" fillId="0" borderId="2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2" xfId="0" applyFont="1" applyBorder="1" applyAlignment="1">
      <alignment horizontal="center" vertical="center" wrapText="1"/>
    </xf>
    <xf numFmtId="44" fontId="4" fillId="0" borderId="13" xfId="0" applyNumberFormat="1" applyFont="1" applyBorder="1" applyAlignment="1">
      <alignment horizontal="center" vertical="center" wrapText="1" shrinkToFit="1"/>
    </xf>
    <xf numFmtId="44" fontId="4" fillId="0" borderId="6" xfId="0" applyNumberFormat="1" applyFont="1" applyBorder="1" applyAlignment="1">
      <alignment horizontal="center" vertical="center" wrapText="1" shrinkToFit="1"/>
    </xf>
    <xf numFmtId="0" fontId="9" fillId="0" borderId="2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3" xfId="0" applyFont="1" applyBorder="1" applyAlignment="1">
      <alignment horizontal="center" vertical="center" wrapText="1"/>
    </xf>
    <xf numFmtId="188" fontId="0" fillId="0" borderId="21" xfId="0" applyNumberFormat="1" applyFont="1" applyBorder="1" applyAlignment="1">
      <alignment horizontal="center" vertical="center" wrapText="1"/>
    </xf>
    <xf numFmtId="188" fontId="0" fillId="0" borderId="10" xfId="0" applyNumberFormat="1" applyFont="1" applyBorder="1" applyAlignment="1">
      <alignment horizontal="center" vertical="center" wrapText="1"/>
    </xf>
    <xf numFmtId="188" fontId="0" fillId="0" borderId="13" xfId="0" applyNumberFormat="1" applyFont="1" applyBorder="1" applyAlignment="1">
      <alignment horizontal="center" vertical="center" wrapText="1"/>
    </xf>
    <xf numFmtId="44" fontId="0" fillId="0" borderId="6" xfId="0" applyNumberFormat="1" applyBorder="1" applyAlignment="1">
      <alignment horizontal="center" vertical="center" wrapText="1"/>
    </xf>
    <xf numFmtId="185" fontId="4" fillId="0" borderId="2" xfId="0" applyNumberFormat="1" applyFont="1" applyBorder="1" applyAlignment="1">
      <alignment horizontal="center" vertical="center" wrapText="1"/>
    </xf>
    <xf numFmtId="188" fontId="0" fillId="6" borderId="43" xfId="0" applyNumberFormat="1" applyFont="1" applyFill="1" applyBorder="1" applyAlignment="1">
      <alignment horizontal="center" vertical="center"/>
    </xf>
    <xf numFmtId="188" fontId="0" fillId="6" borderId="44" xfId="0" applyNumberFormat="1" applyFont="1" applyFill="1" applyBorder="1" applyAlignment="1">
      <alignment horizontal="center" vertical="center"/>
    </xf>
    <xf numFmtId="0" fontId="0" fillId="0" borderId="13" xfId="0" applyFont="1" applyBorder="1" applyAlignment="1">
      <alignment horizontal="center"/>
    </xf>
    <xf numFmtId="0" fontId="0" fillId="0" borderId="21" xfId="0" applyFont="1" applyBorder="1" applyAlignment="1">
      <alignment horizontal="center"/>
    </xf>
    <xf numFmtId="44" fontId="4" fillId="0" borderId="6" xfId="0" applyNumberFormat="1" applyFont="1" applyFill="1" applyBorder="1" applyAlignment="1">
      <alignment horizontal="center" vertical="center" wrapText="1"/>
    </xf>
    <xf numFmtId="0" fontId="4" fillId="0" borderId="6" xfId="0" applyFont="1" applyBorder="1" applyAlignment="1">
      <alignment horizontal="center" vertical="center" wrapText="1"/>
    </xf>
    <xf numFmtId="44" fontId="4" fillId="0" borderId="6" xfId="0" applyNumberFormat="1" applyFont="1" applyBorder="1" applyAlignment="1">
      <alignment horizontal="center" vertical="center" wrapText="1"/>
    </xf>
    <xf numFmtId="0" fontId="11" fillId="0" borderId="6" xfId="0" applyFont="1" applyBorder="1" applyAlignment="1">
      <alignment horizontal="center" vertical="center" wrapText="1"/>
    </xf>
    <xf numFmtId="188" fontId="4" fillId="0" borderId="6" xfId="0" applyNumberFormat="1" applyFont="1" applyBorder="1" applyAlignment="1">
      <alignment horizontal="center" vertical="center" wrapText="1"/>
    </xf>
    <xf numFmtId="0" fontId="0" fillId="0" borderId="8" xfId="0" applyFont="1" applyBorder="1" applyAlignment="1">
      <alignment horizontal="center"/>
    </xf>
    <xf numFmtId="0" fontId="0" fillId="0" borderId="10" xfId="0" applyFont="1" applyBorder="1" applyAlignment="1">
      <alignment horizontal="center"/>
    </xf>
    <xf numFmtId="0" fontId="0" fillId="0" borderId="9" xfId="0" applyFont="1" applyBorder="1" applyAlignment="1">
      <alignment horizontal="center"/>
    </xf>
    <xf numFmtId="0" fontId="0" fillId="0" borderId="27" xfId="0" applyFont="1" applyBorder="1" applyAlignment="1">
      <alignment horizontal="center" vertical="center"/>
    </xf>
    <xf numFmtId="0" fontId="0" fillId="0" borderId="18" xfId="0" applyFont="1" applyBorder="1" applyAlignment="1">
      <alignment horizontal="center" vertical="center"/>
    </xf>
    <xf numFmtId="0" fontId="0" fillId="0" borderId="12" xfId="0" applyFont="1" applyBorder="1" applyAlignment="1">
      <alignment horizontal="center" vertical="center"/>
    </xf>
    <xf numFmtId="0" fontId="0" fillId="0" borderId="21" xfId="0" applyFont="1" applyBorder="1" applyAlignment="1">
      <alignment horizontal="center" vertical="center"/>
    </xf>
    <xf numFmtId="0" fontId="0" fillId="0" borderId="10" xfId="0" applyFont="1" applyBorder="1" applyAlignment="1">
      <alignment horizontal="center" vertical="center"/>
    </xf>
    <xf numFmtId="0" fontId="0" fillId="0" borderId="13" xfId="0" applyFont="1" applyBorder="1" applyAlignment="1">
      <alignment horizontal="center" vertical="center"/>
    </xf>
    <xf numFmtId="188" fontId="0" fillId="0" borderId="21" xfId="0" applyNumberFormat="1" applyFont="1" applyBorder="1" applyAlignment="1">
      <alignment horizontal="center" vertical="center"/>
    </xf>
    <xf numFmtId="188" fontId="0" fillId="0" borderId="10" xfId="0" applyNumberFormat="1" applyFont="1" applyBorder="1" applyAlignment="1">
      <alignment horizontal="center" vertical="center"/>
    </xf>
    <xf numFmtId="188" fontId="0" fillId="0" borderId="13" xfId="0" applyNumberFormat="1" applyFont="1" applyBorder="1" applyAlignment="1">
      <alignment horizontal="center" vertical="center"/>
    </xf>
    <xf numFmtId="188" fontId="0" fillId="0" borderId="5" xfId="0" applyNumberFormat="1" applyFont="1" applyBorder="1" applyAlignment="1">
      <alignment horizontal="center" vertical="center"/>
    </xf>
    <xf numFmtId="188" fontId="0" fillId="0" borderId="6" xfId="0" applyNumberFormat="1" applyFont="1" applyBorder="1" applyAlignment="1">
      <alignment horizontal="center" vertical="center"/>
    </xf>
    <xf numFmtId="188" fontId="0" fillId="0" borderId="7" xfId="0" applyNumberFormat="1" applyFont="1" applyBorder="1" applyAlignment="1">
      <alignment horizontal="center" vertical="center"/>
    </xf>
    <xf numFmtId="188" fontId="0" fillId="0" borderId="8" xfId="0" applyNumberFormat="1" applyFont="1" applyBorder="1" applyAlignment="1">
      <alignment horizontal="center" vertical="center"/>
    </xf>
    <xf numFmtId="188" fontId="0" fillId="0" borderId="9" xfId="0" applyNumberFormat="1" applyFont="1" applyBorder="1" applyAlignment="1">
      <alignment horizontal="center" vertical="center"/>
    </xf>
    <xf numFmtId="188" fontId="0" fillId="0" borderId="2" xfId="0" applyNumberFormat="1"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6" xfId="0" applyFont="1" applyBorder="1" applyAlignment="1">
      <alignment horizontal="center" vertical="center" wrapText="1"/>
    </xf>
    <xf numFmtId="44" fontId="0" fillId="0" borderId="13" xfId="0" applyNumberFormat="1" applyBorder="1" applyAlignment="1">
      <alignment horizontal="center" vertical="center" wrapText="1"/>
    </xf>
    <xf numFmtId="44" fontId="0" fillId="0" borderId="21" xfId="0" applyNumberFormat="1" applyFont="1" applyBorder="1" applyAlignment="1">
      <alignment horizontal="center" vertical="center" wrapText="1"/>
    </xf>
    <xf numFmtId="44" fontId="0" fillId="0" borderId="10" xfId="0" applyNumberFormat="1" applyFont="1" applyBorder="1" applyAlignment="1">
      <alignment horizontal="center" vertical="center" wrapText="1"/>
    </xf>
    <xf numFmtId="44" fontId="0" fillId="0" borderId="13" xfId="0" applyNumberFormat="1" applyFont="1" applyBorder="1" applyAlignment="1">
      <alignment horizontal="center" vertical="center" wrapText="1"/>
    </xf>
    <xf numFmtId="0" fontId="0" fillId="0" borderId="2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4" fillId="0" borderId="0" xfId="0" applyFont="1" applyFill="1" applyBorder="1" applyAlignment="1">
      <alignment horizontal="center" vertical="center" wrapText="1"/>
    </xf>
    <xf numFmtId="0" fontId="6" fillId="0" borderId="21" xfId="0" applyFont="1" applyBorder="1" applyAlignment="1">
      <alignment horizontal="left" vertical="center" wrapText="1"/>
    </xf>
    <xf numFmtId="0" fontId="6" fillId="0" borderId="13" xfId="0" applyFont="1" applyBorder="1" applyAlignment="1">
      <alignment horizontal="left" vertical="center" wrapText="1"/>
    </xf>
    <xf numFmtId="0" fontId="11" fillId="0" borderId="21" xfId="0" applyFont="1" applyBorder="1" applyAlignment="1">
      <alignment horizontal="center" vertical="center" wrapText="1"/>
    </xf>
    <xf numFmtId="44" fontId="4" fillId="0" borderId="6" xfId="21" applyNumberFormat="1" applyFont="1" applyBorder="1" applyAlignment="1">
      <alignment horizontal="center" vertical="center" wrapText="1"/>
    </xf>
    <xf numFmtId="9" fontId="4" fillId="0" borderId="6" xfId="0" applyNumberFormat="1" applyFont="1" applyBorder="1" applyAlignment="1">
      <alignment horizontal="center" vertical="center" wrapText="1"/>
    </xf>
    <xf numFmtId="44" fontId="4" fillId="0" borderId="6" xfId="17" applyNumberFormat="1" applyFont="1" applyBorder="1" applyAlignment="1">
      <alignment horizontal="center" vertical="center" wrapText="1"/>
    </xf>
    <xf numFmtId="0" fontId="6" fillId="0" borderId="6" xfId="0" applyFont="1" applyBorder="1" applyAlignment="1">
      <alignment horizontal="left" vertical="center" wrapText="1"/>
    </xf>
    <xf numFmtId="0" fontId="4" fillId="5" borderId="13"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0" borderId="21" xfId="0" applyFont="1" applyBorder="1" applyAlignment="1">
      <alignment horizontal="center" vertical="center" wrapText="1"/>
    </xf>
    <xf numFmtId="0" fontId="4" fillId="0" borderId="10" xfId="0" applyFont="1" applyBorder="1" applyAlignment="1">
      <alignment horizontal="center" vertical="center" wrapText="1"/>
    </xf>
    <xf numFmtId="195" fontId="4" fillId="0" borderId="8" xfId="0" applyNumberFormat="1" applyFont="1" applyBorder="1" applyAlignment="1">
      <alignment horizontal="center" vertical="center" wrapText="1" shrinkToFit="1"/>
    </xf>
    <xf numFmtId="195" fontId="4" fillId="0" borderId="10" xfId="0" applyNumberFormat="1" applyFont="1" applyBorder="1" applyAlignment="1">
      <alignment horizontal="center" vertical="center" wrapText="1" shrinkToFit="1"/>
    </xf>
    <xf numFmtId="195" fontId="4" fillId="0" borderId="9" xfId="0" applyNumberFormat="1" applyFont="1" applyBorder="1" applyAlignment="1">
      <alignment horizontal="center" vertical="center" wrapText="1" shrinkToFit="1"/>
    </xf>
    <xf numFmtId="0" fontId="4" fillId="0" borderId="2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194" fontId="4" fillId="0" borderId="6" xfId="17" applyFont="1" applyBorder="1" applyAlignment="1">
      <alignment horizontal="center" vertical="center" wrapText="1"/>
    </xf>
    <xf numFmtId="8" fontId="4" fillId="0" borderId="6" xfId="0" applyNumberFormat="1" applyFont="1" applyBorder="1" applyAlignment="1">
      <alignment horizontal="center" vertical="center" wrapText="1"/>
    </xf>
    <xf numFmtId="44" fontId="11" fillId="0" borderId="34" xfId="0" applyNumberFormat="1" applyFont="1" applyBorder="1" applyAlignment="1">
      <alignment horizontal="center" vertical="center" wrapText="1"/>
    </xf>
    <xf numFmtId="0" fontId="11" fillId="0" borderId="29"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34" xfId="0" applyFont="1" applyBorder="1" applyAlignment="1">
      <alignment horizontal="center" vertical="center" wrapText="1"/>
    </xf>
    <xf numFmtId="44" fontId="11" fillId="0" borderId="20" xfId="0" applyNumberFormat="1" applyFont="1" applyBorder="1" applyAlignment="1">
      <alignment horizontal="center" vertical="center" wrapText="1"/>
    </xf>
    <xf numFmtId="44" fontId="11" fillId="0" borderId="29" xfId="0" applyNumberFormat="1" applyFont="1" applyBorder="1" applyAlignment="1">
      <alignment horizontal="center" vertical="center" wrapText="1"/>
    </xf>
  </cellXfs>
  <cellStyles count="9">
    <cellStyle name="Normal" xfId="0"/>
    <cellStyle name="Hyperlink" xfId="15"/>
    <cellStyle name="Followed Hyperlink" xfId="16"/>
    <cellStyle name="Euro" xfId="17"/>
    <cellStyle name="Comma" xfId="18"/>
    <cellStyle name="Comma [0]"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0000FF"/>
      <rgbColor rgb="00FFFF00"/>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styles" Target="styles.xml" /><Relationship Id="rId44" Type="http://schemas.openxmlformats.org/officeDocument/2006/relationships/sharedStrings" Target="sharedStrings.xml" /><Relationship Id="rId4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694"/>
  <sheetViews>
    <sheetView showGridLines="0" zoomScale="75" zoomScaleNormal="75" zoomScaleSheetLayoutView="75" workbookViewId="0" topLeftCell="A682">
      <pane xSplit="1" topLeftCell="B1" activePane="topRight" state="frozen"/>
      <selection pane="topLeft" activeCell="C16" sqref="C16"/>
      <selection pane="topRight" activeCell="A692" sqref="A692:IV692"/>
    </sheetView>
  </sheetViews>
  <sheetFormatPr defaultColWidth="8.8515625" defaultRowHeight="12.75"/>
  <cols>
    <col min="1" max="1" width="7.28125" style="63" customWidth="1"/>
    <col min="2" max="2" width="13.00390625" style="64" customWidth="1"/>
    <col min="3" max="3" width="127.8515625" style="69" customWidth="1"/>
    <col min="4" max="4" width="9.00390625" style="64" customWidth="1"/>
    <col min="5" max="5" width="13.140625" style="31" bestFit="1" customWidth="1"/>
    <col min="6" max="7" width="10.57421875" style="10" customWidth="1"/>
    <col min="8" max="9" width="12.140625" style="10" customWidth="1"/>
    <col min="10" max="10" width="6.28125" style="32" customWidth="1"/>
    <col min="11" max="11" width="8.140625" style="10" customWidth="1"/>
    <col min="12" max="16384" width="8.8515625" style="10" customWidth="1"/>
  </cols>
  <sheetData>
    <row r="1" spans="1:11" s="6" customFormat="1" ht="75.75" customHeight="1" thickBot="1" thickTop="1">
      <c r="A1" s="5" t="s">
        <v>478</v>
      </c>
      <c r="B1" s="5" t="s">
        <v>475</v>
      </c>
      <c r="C1" s="33" t="s">
        <v>1226</v>
      </c>
      <c r="D1" s="34" t="s">
        <v>230</v>
      </c>
      <c r="E1" s="3" t="s">
        <v>1398</v>
      </c>
      <c r="F1" s="1" t="s">
        <v>476</v>
      </c>
      <c r="G1" s="1" t="s">
        <v>477</v>
      </c>
      <c r="H1" s="1" t="s">
        <v>1399</v>
      </c>
      <c r="I1" s="1" t="s">
        <v>564</v>
      </c>
      <c r="J1" s="2" t="s">
        <v>1171</v>
      </c>
      <c r="K1" s="1" t="s">
        <v>1172</v>
      </c>
    </row>
    <row r="2" spans="1:11" ht="14.25" thickBot="1" thickTop="1">
      <c r="A2" s="35">
        <v>1</v>
      </c>
      <c r="B2" s="36" t="s">
        <v>371</v>
      </c>
      <c r="C2" s="37" t="s">
        <v>171</v>
      </c>
      <c r="D2" s="36">
        <v>9600</v>
      </c>
      <c r="E2" s="7">
        <v>147.93</v>
      </c>
      <c r="F2" s="8"/>
      <c r="G2" s="8"/>
      <c r="H2" s="8"/>
      <c r="I2" s="8"/>
      <c r="J2" s="9"/>
      <c r="K2" s="8"/>
    </row>
    <row r="3" spans="1:11" ht="18.75" customHeight="1" thickBot="1">
      <c r="A3" s="38">
        <v>2</v>
      </c>
      <c r="B3" s="39" t="s">
        <v>386</v>
      </c>
      <c r="C3" s="40" t="s">
        <v>1223</v>
      </c>
      <c r="D3" s="41">
        <v>50</v>
      </c>
      <c r="E3" s="11">
        <v>100.05</v>
      </c>
      <c r="F3" s="12"/>
      <c r="G3" s="12"/>
      <c r="H3" s="12"/>
      <c r="I3" s="12"/>
      <c r="J3" s="13"/>
      <c r="K3" s="12"/>
    </row>
    <row r="4" spans="1:11" ht="13.5" thickBot="1">
      <c r="A4" s="38">
        <v>3</v>
      </c>
      <c r="B4" s="39" t="s">
        <v>387</v>
      </c>
      <c r="C4" s="42" t="s">
        <v>15</v>
      </c>
      <c r="D4" s="41">
        <v>50</v>
      </c>
      <c r="E4" s="11">
        <v>13.57</v>
      </c>
      <c r="F4" s="12"/>
      <c r="G4" s="12"/>
      <c r="H4" s="12"/>
      <c r="I4" s="12"/>
      <c r="J4" s="13"/>
      <c r="K4" s="12"/>
    </row>
    <row r="5" spans="1:11" ht="13.5" thickBot="1">
      <c r="A5" s="38">
        <v>4</v>
      </c>
      <c r="B5" s="39" t="s">
        <v>484</v>
      </c>
      <c r="C5" s="43" t="s">
        <v>1162</v>
      </c>
      <c r="D5" s="41">
        <v>200</v>
      </c>
      <c r="E5" s="11">
        <f>63.84*D5</f>
        <v>12768</v>
      </c>
      <c r="F5" s="12"/>
      <c r="G5" s="12"/>
      <c r="H5" s="12"/>
      <c r="I5" s="12"/>
      <c r="J5" s="13"/>
      <c r="K5" s="12"/>
    </row>
    <row r="6" spans="1:11" ht="13.5" thickBot="1">
      <c r="A6" s="38">
        <v>5</v>
      </c>
      <c r="B6" s="39" t="s">
        <v>484</v>
      </c>
      <c r="C6" s="43" t="s">
        <v>1455</v>
      </c>
      <c r="D6" s="41">
        <v>50</v>
      </c>
      <c r="E6" s="11">
        <v>1782.5</v>
      </c>
      <c r="F6" s="12"/>
      <c r="G6" s="12"/>
      <c r="H6" s="12"/>
      <c r="I6" s="12"/>
      <c r="J6" s="13"/>
      <c r="K6" s="12"/>
    </row>
    <row r="7" spans="1:11" ht="13.5" thickBot="1">
      <c r="A7" s="38">
        <v>6</v>
      </c>
      <c r="B7" s="39" t="s">
        <v>484</v>
      </c>
      <c r="C7" s="44" t="s">
        <v>1251</v>
      </c>
      <c r="D7" s="41">
        <v>300</v>
      </c>
      <c r="E7" s="11">
        <f>29.9*D7</f>
        <v>8970</v>
      </c>
      <c r="F7" s="12"/>
      <c r="G7" s="12"/>
      <c r="H7" s="12"/>
      <c r="I7" s="12"/>
      <c r="J7" s="13"/>
      <c r="K7" s="12"/>
    </row>
    <row r="8" spans="1:11" ht="13.5" thickBot="1">
      <c r="A8" s="38">
        <v>7</v>
      </c>
      <c r="B8" s="39" t="s">
        <v>484</v>
      </c>
      <c r="C8" s="44" t="s">
        <v>1240</v>
      </c>
      <c r="D8" s="41">
        <v>600</v>
      </c>
      <c r="E8" s="11">
        <f>41.4*D8</f>
        <v>24840</v>
      </c>
      <c r="F8" s="12"/>
      <c r="G8" s="12"/>
      <c r="H8" s="12"/>
      <c r="I8" s="12"/>
      <c r="J8" s="13"/>
      <c r="K8" s="12"/>
    </row>
    <row r="9" spans="1:11" ht="26.25" thickBot="1">
      <c r="A9" s="38">
        <v>8</v>
      </c>
      <c r="B9" s="39" t="s">
        <v>484</v>
      </c>
      <c r="C9" s="43" t="s">
        <v>1456</v>
      </c>
      <c r="D9" s="39">
        <v>100</v>
      </c>
      <c r="E9" s="11">
        <v>4000</v>
      </c>
      <c r="F9" s="12"/>
      <c r="G9" s="12"/>
      <c r="H9" s="12"/>
      <c r="I9" s="12"/>
      <c r="J9" s="13"/>
      <c r="K9" s="12"/>
    </row>
    <row r="10" spans="1:11" ht="25.5">
      <c r="A10" s="636">
        <v>9</v>
      </c>
      <c r="B10" s="45" t="s">
        <v>1567</v>
      </c>
      <c r="C10" s="46" t="s">
        <v>161</v>
      </c>
      <c r="D10" s="39">
        <v>1000</v>
      </c>
      <c r="E10" s="630">
        <f>63000*0.06</f>
        <v>3780</v>
      </c>
      <c r="F10" s="14"/>
      <c r="G10" s="14"/>
      <c r="H10" s="14"/>
      <c r="I10" s="618"/>
      <c r="J10" s="15"/>
      <c r="K10" s="14"/>
    </row>
    <row r="11" spans="1:11" ht="25.5">
      <c r="A11" s="637"/>
      <c r="B11" s="47" t="s">
        <v>1567</v>
      </c>
      <c r="C11" s="48" t="s">
        <v>317</v>
      </c>
      <c r="D11" s="39">
        <v>6000</v>
      </c>
      <c r="E11" s="631"/>
      <c r="F11" s="16"/>
      <c r="G11" s="16"/>
      <c r="H11" s="16"/>
      <c r="I11" s="619"/>
      <c r="J11" s="17"/>
      <c r="K11" s="16"/>
    </row>
    <row r="12" spans="1:13" ht="25.5">
      <c r="A12" s="637"/>
      <c r="B12" s="47" t="s">
        <v>1567</v>
      </c>
      <c r="C12" s="48" t="s">
        <v>1370</v>
      </c>
      <c r="D12" s="39">
        <v>20000</v>
      </c>
      <c r="E12" s="631"/>
      <c r="F12" s="16"/>
      <c r="G12" s="16"/>
      <c r="H12" s="16"/>
      <c r="I12" s="619"/>
      <c r="J12" s="17"/>
      <c r="K12" s="16"/>
      <c r="M12" s="18"/>
    </row>
    <row r="13" spans="1:11" ht="25.5">
      <c r="A13" s="637"/>
      <c r="B13" s="47" t="s">
        <v>1567</v>
      </c>
      <c r="C13" s="48" t="s">
        <v>240</v>
      </c>
      <c r="D13" s="39">
        <v>20000</v>
      </c>
      <c r="E13" s="631"/>
      <c r="F13" s="16"/>
      <c r="G13" s="16"/>
      <c r="H13" s="16"/>
      <c r="I13" s="619"/>
      <c r="J13" s="17"/>
      <c r="K13" s="16"/>
    </row>
    <row r="14" spans="1:11" ht="25.5">
      <c r="A14" s="637"/>
      <c r="B14" s="47" t="s">
        <v>1567</v>
      </c>
      <c r="C14" s="48" t="s">
        <v>1593</v>
      </c>
      <c r="D14" s="39">
        <v>15000</v>
      </c>
      <c r="E14" s="631"/>
      <c r="F14" s="16"/>
      <c r="G14" s="16"/>
      <c r="H14" s="16"/>
      <c r="I14" s="619"/>
      <c r="J14" s="17"/>
      <c r="K14" s="16"/>
    </row>
    <row r="15" spans="1:11" ht="26.25" thickBot="1">
      <c r="A15" s="638"/>
      <c r="B15" s="49" t="s">
        <v>1567</v>
      </c>
      <c r="C15" s="50" t="s">
        <v>1594</v>
      </c>
      <c r="D15" s="39">
        <v>1000</v>
      </c>
      <c r="E15" s="632"/>
      <c r="F15" s="19"/>
      <c r="G15" s="19"/>
      <c r="H15" s="19"/>
      <c r="I15" s="620"/>
      <c r="J15" s="20"/>
      <c r="K15" s="19"/>
    </row>
    <row r="16" spans="1:11" ht="26.25" thickBot="1">
      <c r="A16" s="621">
        <v>10</v>
      </c>
      <c r="B16" s="39" t="s">
        <v>388</v>
      </c>
      <c r="C16" s="42" t="s">
        <v>263</v>
      </c>
      <c r="D16" s="39">
        <v>100</v>
      </c>
      <c r="E16" s="633">
        <f>(100*22.77)+(300*22.77)</f>
        <v>9108</v>
      </c>
      <c r="F16" s="12"/>
      <c r="G16" s="12"/>
      <c r="H16" s="12"/>
      <c r="I16" s="12"/>
      <c r="J16" s="13"/>
      <c r="K16" s="12"/>
    </row>
    <row r="17" spans="1:11" ht="26.25" thickBot="1">
      <c r="A17" s="623"/>
      <c r="B17" s="39" t="s">
        <v>388</v>
      </c>
      <c r="C17" s="42" t="s">
        <v>462</v>
      </c>
      <c r="D17" s="51" t="s">
        <v>1371</v>
      </c>
      <c r="E17" s="634"/>
      <c r="F17" s="12"/>
      <c r="G17" s="12"/>
      <c r="H17" s="12"/>
      <c r="I17" s="12"/>
      <c r="J17" s="13"/>
      <c r="K17" s="12"/>
    </row>
    <row r="18" spans="1:11" ht="13.5" thickBot="1">
      <c r="A18" s="621">
        <v>11</v>
      </c>
      <c r="B18" s="39" t="s">
        <v>628</v>
      </c>
      <c r="C18" s="52" t="s">
        <v>413</v>
      </c>
      <c r="D18" s="39">
        <v>9600</v>
      </c>
      <c r="E18" s="635">
        <f>(0.41*19200)+(0.25*65000)</f>
        <v>24122</v>
      </c>
      <c r="F18" s="14"/>
      <c r="G18" s="14"/>
      <c r="H18" s="14"/>
      <c r="I18" s="618"/>
      <c r="J18" s="15"/>
      <c r="K18" s="14"/>
    </row>
    <row r="19" spans="1:11" ht="13.5" thickBot="1">
      <c r="A19" s="622"/>
      <c r="B19" s="39" t="s">
        <v>628</v>
      </c>
      <c r="C19" s="52" t="s">
        <v>414</v>
      </c>
      <c r="D19" s="39">
        <v>9600</v>
      </c>
      <c r="E19" s="635"/>
      <c r="F19" s="16"/>
      <c r="G19" s="16"/>
      <c r="H19" s="16"/>
      <c r="I19" s="619"/>
      <c r="J19" s="17"/>
      <c r="K19" s="16"/>
    </row>
    <row r="20" spans="1:11" ht="13.5" thickBot="1">
      <c r="A20" s="622"/>
      <c r="B20" s="39" t="s">
        <v>628</v>
      </c>
      <c r="C20" s="42" t="s">
        <v>1511</v>
      </c>
      <c r="D20" s="41">
        <v>5000</v>
      </c>
      <c r="E20" s="635"/>
      <c r="F20" s="16"/>
      <c r="G20" s="16"/>
      <c r="H20" s="16"/>
      <c r="I20" s="619"/>
      <c r="J20" s="17"/>
      <c r="K20" s="16"/>
    </row>
    <row r="21" spans="1:11" ht="13.5" thickBot="1">
      <c r="A21" s="622"/>
      <c r="B21" s="39" t="s">
        <v>628</v>
      </c>
      <c r="C21" s="42" t="s">
        <v>1512</v>
      </c>
      <c r="D21" s="41">
        <v>5000</v>
      </c>
      <c r="E21" s="635"/>
      <c r="F21" s="16"/>
      <c r="G21" s="16"/>
      <c r="H21" s="16"/>
      <c r="I21" s="619"/>
      <c r="J21" s="17"/>
      <c r="K21" s="16"/>
    </row>
    <row r="22" spans="1:11" ht="13.5" thickBot="1">
      <c r="A22" s="622"/>
      <c r="B22" s="39" t="s">
        <v>628</v>
      </c>
      <c r="C22" s="42" t="s">
        <v>1513</v>
      </c>
      <c r="D22" s="39">
        <v>5000</v>
      </c>
      <c r="E22" s="635"/>
      <c r="F22" s="16"/>
      <c r="G22" s="16"/>
      <c r="H22" s="16"/>
      <c r="I22" s="619"/>
      <c r="J22" s="17"/>
      <c r="K22" s="16"/>
    </row>
    <row r="23" spans="1:11" ht="13.5" thickBot="1">
      <c r="A23" s="622"/>
      <c r="B23" s="39" t="s">
        <v>628</v>
      </c>
      <c r="C23" s="42" t="s">
        <v>1514</v>
      </c>
      <c r="D23" s="41">
        <v>20000</v>
      </c>
      <c r="E23" s="635"/>
      <c r="F23" s="16"/>
      <c r="G23" s="16"/>
      <c r="H23" s="16"/>
      <c r="I23" s="619"/>
      <c r="J23" s="17"/>
      <c r="K23" s="16"/>
    </row>
    <row r="24" spans="1:11" ht="13.5" thickBot="1">
      <c r="A24" s="622"/>
      <c r="B24" s="39" t="s">
        <v>628</v>
      </c>
      <c r="C24" s="42" t="s">
        <v>1515</v>
      </c>
      <c r="D24" s="41">
        <v>20000</v>
      </c>
      <c r="E24" s="635"/>
      <c r="F24" s="16"/>
      <c r="G24" s="16"/>
      <c r="H24" s="16"/>
      <c r="I24" s="619"/>
      <c r="J24" s="17"/>
      <c r="K24" s="16"/>
    </row>
    <row r="25" spans="1:11" ht="13.5" thickBot="1">
      <c r="A25" s="622"/>
      <c r="B25" s="39" t="s">
        <v>628</v>
      </c>
      <c r="C25" s="42" t="s">
        <v>1516</v>
      </c>
      <c r="D25" s="41">
        <v>5000</v>
      </c>
      <c r="E25" s="635"/>
      <c r="F25" s="16"/>
      <c r="G25" s="16"/>
      <c r="H25" s="16"/>
      <c r="I25" s="619"/>
      <c r="J25" s="17"/>
      <c r="K25" s="16"/>
    </row>
    <row r="26" spans="1:11" ht="13.5" thickBot="1">
      <c r="A26" s="622"/>
      <c r="B26" s="39" t="s">
        <v>628</v>
      </c>
      <c r="C26" s="42" t="s">
        <v>1517</v>
      </c>
      <c r="D26" s="41">
        <v>5000</v>
      </c>
      <c r="E26" s="635"/>
      <c r="F26" s="19"/>
      <c r="G26" s="19"/>
      <c r="H26" s="19"/>
      <c r="I26" s="620"/>
      <c r="J26" s="20"/>
      <c r="K26" s="19"/>
    </row>
    <row r="27" spans="1:11" ht="13.5" thickBot="1">
      <c r="A27" s="38">
        <v>12</v>
      </c>
      <c r="B27" s="39" t="s">
        <v>1568</v>
      </c>
      <c r="C27" s="54" t="s">
        <v>215</v>
      </c>
      <c r="D27" s="41">
        <v>100</v>
      </c>
      <c r="E27" s="11">
        <v>7</v>
      </c>
      <c r="F27" s="12"/>
      <c r="G27" s="12"/>
      <c r="H27" s="12"/>
      <c r="I27" s="12"/>
      <c r="J27" s="13"/>
      <c r="K27" s="12"/>
    </row>
    <row r="28" spans="1:11" ht="12.75">
      <c r="A28" s="621">
        <v>13</v>
      </c>
      <c r="B28" s="39" t="s">
        <v>1568</v>
      </c>
      <c r="C28" s="42" t="s">
        <v>1518</v>
      </c>
      <c r="D28" s="41">
        <v>6000</v>
      </c>
      <c r="E28" s="630">
        <v>578.36</v>
      </c>
      <c r="F28" s="14"/>
      <c r="G28" s="14"/>
      <c r="H28" s="14"/>
      <c r="I28" s="618"/>
      <c r="J28" s="15"/>
      <c r="K28" s="14"/>
    </row>
    <row r="29" spans="1:11" ht="12.75">
      <c r="A29" s="622"/>
      <c r="B29" s="39" t="s">
        <v>1568</v>
      </c>
      <c r="C29" s="42" t="s">
        <v>1097</v>
      </c>
      <c r="D29" s="39">
        <v>8400</v>
      </c>
      <c r="E29" s="631"/>
      <c r="F29" s="16"/>
      <c r="G29" s="16"/>
      <c r="H29" s="16"/>
      <c r="I29" s="619"/>
      <c r="J29" s="17"/>
      <c r="K29" s="16"/>
    </row>
    <row r="30" spans="1:11" ht="12.75">
      <c r="A30" s="622"/>
      <c r="B30" s="39" t="s">
        <v>1568</v>
      </c>
      <c r="C30" s="42" t="s">
        <v>1098</v>
      </c>
      <c r="D30" s="39">
        <v>8400</v>
      </c>
      <c r="E30" s="631"/>
      <c r="F30" s="16"/>
      <c r="G30" s="16"/>
      <c r="H30" s="16"/>
      <c r="I30" s="619"/>
      <c r="J30" s="17"/>
      <c r="K30" s="16"/>
    </row>
    <row r="31" spans="1:11" ht="12.75">
      <c r="A31" s="622"/>
      <c r="B31" s="39" t="s">
        <v>1568</v>
      </c>
      <c r="C31" s="42" t="s">
        <v>1099</v>
      </c>
      <c r="D31" s="39">
        <v>8400</v>
      </c>
      <c r="E31" s="631"/>
      <c r="F31" s="16"/>
      <c r="G31" s="16"/>
      <c r="H31" s="16"/>
      <c r="I31" s="619"/>
      <c r="J31" s="17"/>
      <c r="K31" s="16"/>
    </row>
    <row r="32" spans="1:11" s="25" customFormat="1" ht="13.5" thickBot="1">
      <c r="A32" s="622"/>
      <c r="B32" s="39" t="s">
        <v>1568</v>
      </c>
      <c r="C32" s="42" t="s">
        <v>1100</v>
      </c>
      <c r="D32" s="39">
        <v>8400</v>
      </c>
      <c r="E32" s="632"/>
      <c r="F32" s="23"/>
      <c r="G32" s="23"/>
      <c r="H32" s="23"/>
      <c r="I32" s="620"/>
      <c r="J32" s="24"/>
      <c r="K32" s="23"/>
    </row>
    <row r="33" spans="1:11" ht="21" customHeight="1" thickBot="1">
      <c r="A33" s="38">
        <v>14</v>
      </c>
      <c r="B33" s="39" t="s">
        <v>629</v>
      </c>
      <c r="C33" s="42" t="s">
        <v>52</v>
      </c>
      <c r="D33" s="39">
        <v>600</v>
      </c>
      <c r="E33" s="11">
        <v>400.2</v>
      </c>
      <c r="F33" s="12"/>
      <c r="G33" s="12"/>
      <c r="H33" s="12"/>
      <c r="I33" s="12"/>
      <c r="J33" s="13"/>
      <c r="K33" s="12"/>
    </row>
    <row r="34" spans="1:11" ht="25.5">
      <c r="A34" s="621">
        <v>15</v>
      </c>
      <c r="B34" s="39" t="s">
        <v>630</v>
      </c>
      <c r="C34" s="42" t="s">
        <v>1580</v>
      </c>
      <c r="D34" s="39">
        <v>50</v>
      </c>
      <c r="E34" s="630">
        <v>1257.64</v>
      </c>
      <c r="F34" s="14"/>
      <c r="G34" s="14"/>
      <c r="H34" s="14"/>
      <c r="I34" s="618"/>
      <c r="J34" s="15"/>
      <c r="K34" s="14"/>
    </row>
    <row r="35" spans="1:11" ht="25.5">
      <c r="A35" s="622"/>
      <c r="B35" s="39" t="s">
        <v>630</v>
      </c>
      <c r="C35" s="42" t="s">
        <v>619</v>
      </c>
      <c r="D35" s="39">
        <v>50</v>
      </c>
      <c r="E35" s="631"/>
      <c r="F35" s="16"/>
      <c r="G35" s="16"/>
      <c r="H35" s="16"/>
      <c r="I35" s="619"/>
      <c r="J35" s="17"/>
      <c r="K35" s="16"/>
    </row>
    <row r="36" spans="1:11" ht="25.5">
      <c r="A36" s="622"/>
      <c r="B36" s="39" t="s">
        <v>630</v>
      </c>
      <c r="C36" s="42" t="s">
        <v>620</v>
      </c>
      <c r="D36" s="39">
        <v>50</v>
      </c>
      <c r="E36" s="631"/>
      <c r="F36" s="16"/>
      <c r="G36" s="16"/>
      <c r="H36" s="16"/>
      <c r="I36" s="619"/>
      <c r="J36" s="17"/>
      <c r="K36" s="16"/>
    </row>
    <row r="37" spans="1:11" ht="26.25" thickBot="1">
      <c r="A37" s="623"/>
      <c r="B37" s="39" t="s">
        <v>630</v>
      </c>
      <c r="C37" s="42" t="s">
        <v>621</v>
      </c>
      <c r="D37" s="39">
        <v>50</v>
      </c>
      <c r="E37" s="632"/>
      <c r="F37" s="19"/>
      <c r="G37" s="19"/>
      <c r="H37" s="19"/>
      <c r="I37" s="620"/>
      <c r="J37" s="20"/>
      <c r="K37" s="19"/>
    </row>
    <row r="38" spans="1:11" ht="13.5" thickBot="1">
      <c r="A38" s="38">
        <v>16</v>
      </c>
      <c r="B38" s="39" t="s">
        <v>629</v>
      </c>
      <c r="C38" s="42" t="s">
        <v>1372</v>
      </c>
      <c r="D38" s="39">
        <v>3000</v>
      </c>
      <c r="E38" s="11">
        <f>15.52*3000</f>
        <v>46560</v>
      </c>
      <c r="F38" s="12"/>
      <c r="G38" s="12"/>
      <c r="H38" s="12"/>
      <c r="I38" s="12"/>
      <c r="J38" s="13"/>
      <c r="K38" s="12"/>
    </row>
    <row r="39" spans="1:11" ht="13.5" thickBot="1">
      <c r="A39" s="38">
        <v>17</v>
      </c>
      <c r="B39" s="39" t="s">
        <v>1569</v>
      </c>
      <c r="C39" s="55" t="s">
        <v>379</v>
      </c>
      <c r="D39" s="41" t="s">
        <v>1457</v>
      </c>
      <c r="E39" s="11">
        <v>2168.39</v>
      </c>
      <c r="F39" s="12"/>
      <c r="G39" s="12"/>
      <c r="H39" s="12"/>
      <c r="I39" s="12"/>
      <c r="J39" s="13"/>
      <c r="K39" s="12"/>
    </row>
    <row r="40" spans="1:11" ht="13.5" thickBot="1">
      <c r="A40" s="38">
        <v>18</v>
      </c>
      <c r="B40" s="39" t="s">
        <v>629</v>
      </c>
      <c r="C40" s="42" t="s">
        <v>1458</v>
      </c>
      <c r="D40" s="41">
        <v>300</v>
      </c>
      <c r="E40" s="11">
        <v>4050</v>
      </c>
      <c r="F40" s="12"/>
      <c r="G40" s="12"/>
      <c r="H40" s="12"/>
      <c r="I40" s="12"/>
      <c r="J40" s="13"/>
      <c r="K40" s="12"/>
    </row>
    <row r="41" spans="1:11" ht="13.5" thickBot="1">
      <c r="A41" s="38">
        <v>19</v>
      </c>
      <c r="B41" s="39" t="s">
        <v>631</v>
      </c>
      <c r="C41" s="43" t="s">
        <v>1533</v>
      </c>
      <c r="D41" s="41">
        <v>100</v>
      </c>
      <c r="E41" s="11">
        <v>462.3</v>
      </c>
      <c r="F41" s="12"/>
      <c r="G41" s="12"/>
      <c r="H41" s="12"/>
      <c r="I41" s="12"/>
      <c r="J41" s="13"/>
      <c r="K41" s="12"/>
    </row>
    <row r="42" spans="1:11" ht="13.5" thickBot="1">
      <c r="A42" s="38">
        <v>20</v>
      </c>
      <c r="B42" s="39" t="s">
        <v>632</v>
      </c>
      <c r="C42" s="52" t="s">
        <v>163</v>
      </c>
      <c r="D42" s="39">
        <v>100</v>
      </c>
      <c r="E42" s="11">
        <v>179.4</v>
      </c>
      <c r="F42" s="12"/>
      <c r="G42" s="12"/>
      <c r="H42" s="12"/>
      <c r="I42" s="12"/>
      <c r="J42" s="13"/>
      <c r="K42" s="12"/>
    </row>
    <row r="43" spans="1:11" ht="13.5" thickBot="1">
      <c r="A43" s="38">
        <v>21</v>
      </c>
      <c r="B43" s="39" t="s">
        <v>1569</v>
      </c>
      <c r="C43" s="55" t="s">
        <v>485</v>
      </c>
      <c r="D43" s="39">
        <v>100</v>
      </c>
      <c r="E43" s="11">
        <v>1122.97</v>
      </c>
      <c r="F43" s="12"/>
      <c r="G43" s="12"/>
      <c r="H43" s="12"/>
      <c r="I43" s="12"/>
      <c r="J43" s="13"/>
      <c r="K43" s="12"/>
    </row>
    <row r="44" spans="1:11" ht="26.25" thickBot="1">
      <c r="A44" s="38">
        <v>22</v>
      </c>
      <c r="B44" s="39" t="s">
        <v>1178</v>
      </c>
      <c r="C44" s="42" t="s">
        <v>452</v>
      </c>
      <c r="D44" s="39">
        <v>300</v>
      </c>
      <c r="E44" s="11">
        <f>33.25*D44</f>
        <v>9975</v>
      </c>
      <c r="F44" s="12"/>
      <c r="G44" s="12"/>
      <c r="H44" s="12"/>
      <c r="I44" s="12"/>
      <c r="J44" s="13"/>
      <c r="K44" s="12"/>
    </row>
    <row r="45" spans="1:11" ht="13.5" thickBot="1">
      <c r="A45" s="38">
        <v>23</v>
      </c>
      <c r="B45" s="39" t="s">
        <v>633</v>
      </c>
      <c r="C45" s="42" t="s">
        <v>46</v>
      </c>
      <c r="D45" s="39">
        <v>6000</v>
      </c>
      <c r="E45" s="11">
        <v>6000</v>
      </c>
      <c r="F45" s="12"/>
      <c r="G45" s="12"/>
      <c r="H45" s="12"/>
      <c r="I45" s="12"/>
      <c r="J45" s="13"/>
      <c r="K45" s="12"/>
    </row>
    <row r="46" spans="1:11" ht="13.5" thickBot="1">
      <c r="A46" s="38">
        <v>24</v>
      </c>
      <c r="B46" s="39" t="s">
        <v>389</v>
      </c>
      <c r="C46" s="42" t="s">
        <v>1443</v>
      </c>
      <c r="D46" s="39">
        <v>60</v>
      </c>
      <c r="E46" s="11">
        <v>948.75</v>
      </c>
      <c r="F46" s="12"/>
      <c r="G46" s="12"/>
      <c r="H46" s="12"/>
      <c r="I46" s="12"/>
      <c r="J46" s="13"/>
      <c r="K46" s="12"/>
    </row>
    <row r="47" spans="1:11" ht="13.5" thickBot="1">
      <c r="A47" s="38">
        <v>25</v>
      </c>
      <c r="B47" s="39" t="s">
        <v>1178</v>
      </c>
      <c r="C47" s="42" t="s">
        <v>41</v>
      </c>
      <c r="D47" s="39">
        <v>600</v>
      </c>
      <c r="E47" s="11">
        <v>1090.2</v>
      </c>
      <c r="F47" s="12"/>
      <c r="G47" s="12"/>
      <c r="H47" s="12"/>
      <c r="I47" s="12"/>
      <c r="J47" s="13"/>
      <c r="K47" s="12"/>
    </row>
    <row r="48" spans="1:11" ht="13.5" thickBot="1">
      <c r="A48" s="38">
        <v>26</v>
      </c>
      <c r="B48" s="39" t="s">
        <v>1178</v>
      </c>
      <c r="C48" s="42" t="s">
        <v>40</v>
      </c>
      <c r="D48" s="39">
        <v>450</v>
      </c>
      <c r="E48" s="11">
        <v>672.75</v>
      </c>
      <c r="F48" s="12"/>
      <c r="G48" s="12"/>
      <c r="H48" s="12"/>
      <c r="I48" s="12"/>
      <c r="J48" s="13"/>
      <c r="K48" s="12"/>
    </row>
    <row r="49" spans="1:11" ht="13.5" thickBot="1">
      <c r="A49" s="38">
        <v>27</v>
      </c>
      <c r="B49" s="39"/>
      <c r="C49" s="42" t="s">
        <v>524</v>
      </c>
      <c r="D49" s="39">
        <v>20</v>
      </c>
      <c r="E49" s="11">
        <v>414</v>
      </c>
      <c r="F49" s="12"/>
      <c r="G49" s="12"/>
      <c r="H49" s="12"/>
      <c r="I49" s="12"/>
      <c r="J49" s="13"/>
      <c r="K49" s="12"/>
    </row>
    <row r="50" spans="1:11" ht="13.5" thickBot="1">
      <c r="A50" s="38">
        <v>28</v>
      </c>
      <c r="B50" s="39"/>
      <c r="C50" s="42" t="s">
        <v>1120</v>
      </c>
      <c r="D50" s="39">
        <v>80</v>
      </c>
      <c r="E50" s="11">
        <v>111.32</v>
      </c>
      <c r="F50" s="12"/>
      <c r="G50" s="12"/>
      <c r="H50" s="12"/>
      <c r="I50" s="12"/>
      <c r="J50" s="13"/>
      <c r="K50" s="12"/>
    </row>
    <row r="51" spans="1:11" ht="13.5" thickBot="1">
      <c r="A51" s="38">
        <v>29</v>
      </c>
      <c r="B51" s="39" t="s">
        <v>634</v>
      </c>
      <c r="C51" s="42" t="s">
        <v>1527</v>
      </c>
      <c r="D51" s="39">
        <v>50</v>
      </c>
      <c r="E51" s="11">
        <v>37.95</v>
      </c>
      <c r="F51" s="12"/>
      <c r="G51" s="12"/>
      <c r="H51" s="12"/>
      <c r="I51" s="12"/>
      <c r="J51" s="13"/>
      <c r="K51" s="12"/>
    </row>
    <row r="52" spans="1:11" ht="13.5" thickBot="1">
      <c r="A52" s="38">
        <v>30</v>
      </c>
      <c r="B52" s="39" t="s">
        <v>393</v>
      </c>
      <c r="C52" s="42" t="s">
        <v>24</v>
      </c>
      <c r="D52" s="39">
        <v>5</v>
      </c>
      <c r="E52" s="11">
        <f>1334*D52</f>
        <v>6670</v>
      </c>
      <c r="F52" s="12"/>
      <c r="G52" s="12"/>
      <c r="H52" s="12"/>
      <c r="I52" s="12"/>
      <c r="J52" s="13"/>
      <c r="K52" s="12"/>
    </row>
    <row r="53" spans="1:11" ht="13.5" thickBot="1">
      <c r="A53" s="38">
        <v>31</v>
      </c>
      <c r="B53" s="39" t="s">
        <v>393</v>
      </c>
      <c r="C53" s="42" t="s">
        <v>525</v>
      </c>
      <c r="D53" s="39">
        <v>60</v>
      </c>
      <c r="E53" s="11">
        <v>1462.11</v>
      </c>
      <c r="F53" s="12"/>
      <c r="G53" s="12"/>
      <c r="H53" s="12"/>
      <c r="I53" s="12"/>
      <c r="J53" s="13"/>
      <c r="K53" s="12"/>
    </row>
    <row r="54" spans="1:11" ht="13.5" thickBot="1">
      <c r="A54" s="38">
        <v>32</v>
      </c>
      <c r="B54" s="39" t="s">
        <v>394</v>
      </c>
      <c r="C54" s="55" t="s">
        <v>535</v>
      </c>
      <c r="D54" s="39">
        <v>20</v>
      </c>
      <c r="E54" s="11">
        <v>146</v>
      </c>
      <c r="F54" s="12"/>
      <c r="G54" s="12"/>
      <c r="H54" s="12"/>
      <c r="I54" s="12"/>
      <c r="J54" s="13"/>
      <c r="K54" s="12"/>
    </row>
    <row r="55" spans="1:11" ht="13.5" thickBot="1">
      <c r="A55" s="38">
        <v>33</v>
      </c>
      <c r="B55" s="39" t="s">
        <v>1178</v>
      </c>
      <c r="C55" s="42" t="s">
        <v>68</v>
      </c>
      <c r="D55" s="39">
        <v>150</v>
      </c>
      <c r="E55" s="11">
        <v>784.88</v>
      </c>
      <c r="F55" s="12"/>
      <c r="G55" s="12"/>
      <c r="H55" s="12"/>
      <c r="I55" s="12"/>
      <c r="J55" s="13"/>
      <c r="K55" s="12"/>
    </row>
    <row r="56" spans="1:11" ht="13.5" thickBot="1">
      <c r="A56" s="38">
        <v>34</v>
      </c>
      <c r="B56" s="39"/>
      <c r="C56" s="52" t="s">
        <v>223</v>
      </c>
      <c r="D56" s="39">
        <v>30</v>
      </c>
      <c r="E56" s="11">
        <f>30*18</f>
        <v>540</v>
      </c>
      <c r="F56" s="12"/>
      <c r="G56" s="12"/>
      <c r="H56" s="12"/>
      <c r="I56" s="12"/>
      <c r="J56" s="13"/>
      <c r="K56" s="12"/>
    </row>
    <row r="57" spans="1:11" ht="13.5" thickBot="1">
      <c r="A57" s="38">
        <v>35</v>
      </c>
      <c r="B57" s="39" t="s">
        <v>549</v>
      </c>
      <c r="C57" s="42" t="s">
        <v>1176</v>
      </c>
      <c r="D57" s="39">
        <v>100</v>
      </c>
      <c r="E57" s="11">
        <v>108.76</v>
      </c>
      <c r="F57" s="12"/>
      <c r="G57" s="12"/>
      <c r="H57" s="12"/>
      <c r="I57" s="12"/>
      <c r="J57" s="13"/>
      <c r="K57" s="12"/>
    </row>
    <row r="58" spans="1:11" ht="12.75">
      <c r="A58" s="621">
        <v>36</v>
      </c>
      <c r="B58" s="39" t="s">
        <v>331</v>
      </c>
      <c r="C58" s="42" t="s">
        <v>761</v>
      </c>
      <c r="D58" s="39">
        <v>1000</v>
      </c>
      <c r="E58" s="633">
        <f>(0.612*1000)+(0.0762*1000)+(0.1527*1000)+(0.1957*1000)+(0.2852*1000)</f>
        <v>1321.8000000000002</v>
      </c>
      <c r="F58" s="14"/>
      <c r="G58" s="14"/>
      <c r="H58" s="14"/>
      <c r="I58" s="618"/>
      <c r="J58" s="15"/>
      <c r="K58" s="14"/>
    </row>
    <row r="59" spans="1:11" ht="12.75">
      <c r="A59" s="622"/>
      <c r="B59" s="39" t="s">
        <v>332</v>
      </c>
      <c r="C59" s="42" t="s">
        <v>6</v>
      </c>
      <c r="D59" s="39">
        <v>1000</v>
      </c>
      <c r="E59" s="628"/>
      <c r="F59" s="16"/>
      <c r="G59" s="16"/>
      <c r="H59" s="16"/>
      <c r="I59" s="619"/>
      <c r="J59" s="17"/>
      <c r="K59" s="16"/>
    </row>
    <row r="60" spans="1:11" ht="12.75">
      <c r="A60" s="622"/>
      <c r="B60" s="39" t="s">
        <v>332</v>
      </c>
      <c r="C60" s="42" t="s">
        <v>1421</v>
      </c>
      <c r="D60" s="39">
        <v>1000</v>
      </c>
      <c r="E60" s="628"/>
      <c r="F60" s="16"/>
      <c r="G60" s="16"/>
      <c r="H60" s="16"/>
      <c r="I60" s="619"/>
      <c r="J60" s="17"/>
      <c r="K60" s="16"/>
    </row>
    <row r="61" spans="1:11" ht="12.75">
      <c r="A61" s="622"/>
      <c r="B61" s="39" t="s">
        <v>332</v>
      </c>
      <c r="C61" s="42" t="s">
        <v>172</v>
      </c>
      <c r="D61" s="39">
        <v>1000</v>
      </c>
      <c r="E61" s="628"/>
      <c r="F61" s="16"/>
      <c r="G61" s="16"/>
      <c r="H61" s="16"/>
      <c r="I61" s="619"/>
      <c r="J61" s="17"/>
      <c r="K61" s="16"/>
    </row>
    <row r="62" spans="1:11" ht="12.75">
      <c r="A62" s="622"/>
      <c r="B62" s="39" t="s">
        <v>332</v>
      </c>
      <c r="C62" s="42" t="s">
        <v>1400</v>
      </c>
      <c r="D62" s="39">
        <v>1000</v>
      </c>
      <c r="E62" s="628"/>
      <c r="F62" s="16"/>
      <c r="G62" s="16"/>
      <c r="H62" s="16"/>
      <c r="I62" s="619"/>
      <c r="J62" s="17"/>
      <c r="K62" s="16"/>
    </row>
    <row r="63" spans="1:11" ht="12.75">
      <c r="A63" s="622"/>
      <c r="B63" s="39" t="s">
        <v>332</v>
      </c>
      <c r="C63" s="42" t="s">
        <v>250</v>
      </c>
      <c r="D63" s="39">
        <v>1000</v>
      </c>
      <c r="E63" s="629"/>
      <c r="F63" s="16"/>
      <c r="G63" s="16"/>
      <c r="H63" s="16"/>
      <c r="I63" s="611"/>
      <c r="J63" s="17"/>
      <c r="K63" s="16"/>
    </row>
    <row r="64" spans="1:11" ht="12.75">
      <c r="A64" s="624">
        <v>37</v>
      </c>
      <c r="B64" s="39" t="s">
        <v>332</v>
      </c>
      <c r="C64" s="42" t="s">
        <v>455</v>
      </c>
      <c r="D64" s="39">
        <v>1000</v>
      </c>
      <c r="E64" s="627">
        <f>(0.18*1000)+(0.27*1000)+(0.36*1000)+(0.09*1500)+(0.12*1500)+(0.78*1500)+(1.17*1000)+(0.23*1000)+(0.52*1000)+(0.78*1000)+(0.12*1500)+(0.17*1500)</f>
        <v>5430</v>
      </c>
      <c r="F64" s="16"/>
      <c r="G64" s="16"/>
      <c r="H64" s="16"/>
      <c r="I64" s="612"/>
      <c r="J64" s="17"/>
      <c r="K64" s="16"/>
    </row>
    <row r="65" spans="1:11" ht="12.75">
      <c r="A65" s="625"/>
      <c r="B65" s="39" t="s">
        <v>332</v>
      </c>
      <c r="C65" s="42" t="s">
        <v>456</v>
      </c>
      <c r="D65" s="39">
        <v>1000</v>
      </c>
      <c r="E65" s="628"/>
      <c r="F65" s="16"/>
      <c r="G65" s="16"/>
      <c r="H65" s="16"/>
      <c r="I65" s="619"/>
      <c r="J65" s="17"/>
      <c r="K65" s="16"/>
    </row>
    <row r="66" spans="1:11" ht="12.75">
      <c r="A66" s="625"/>
      <c r="B66" s="39" t="s">
        <v>332</v>
      </c>
      <c r="C66" s="42" t="s">
        <v>1459</v>
      </c>
      <c r="D66" s="39">
        <v>1000</v>
      </c>
      <c r="E66" s="628"/>
      <c r="F66" s="16"/>
      <c r="G66" s="16"/>
      <c r="H66" s="16"/>
      <c r="I66" s="619"/>
      <c r="J66" s="17"/>
      <c r="K66" s="16"/>
    </row>
    <row r="67" spans="1:11" ht="12.75">
      <c r="A67" s="625"/>
      <c r="B67" s="39" t="s">
        <v>332</v>
      </c>
      <c r="C67" s="42" t="s">
        <v>622</v>
      </c>
      <c r="D67" s="39">
        <v>1500</v>
      </c>
      <c r="E67" s="628"/>
      <c r="F67" s="16"/>
      <c r="G67" s="16"/>
      <c r="H67" s="16"/>
      <c r="I67" s="619"/>
      <c r="J67" s="17"/>
      <c r="K67" s="16"/>
    </row>
    <row r="68" spans="1:11" ht="12.75">
      <c r="A68" s="625"/>
      <c r="B68" s="39" t="s">
        <v>332</v>
      </c>
      <c r="C68" s="42" t="s">
        <v>623</v>
      </c>
      <c r="D68" s="39">
        <v>1500</v>
      </c>
      <c r="E68" s="628"/>
      <c r="F68" s="16"/>
      <c r="G68" s="16"/>
      <c r="H68" s="16"/>
      <c r="I68" s="619"/>
      <c r="J68" s="17"/>
      <c r="K68" s="16"/>
    </row>
    <row r="69" spans="1:11" ht="12.75">
      <c r="A69" s="625"/>
      <c r="B69" s="39" t="s">
        <v>332</v>
      </c>
      <c r="C69" s="42" t="s">
        <v>1465</v>
      </c>
      <c r="D69" s="39">
        <v>1500</v>
      </c>
      <c r="E69" s="628"/>
      <c r="F69" s="16"/>
      <c r="G69" s="16"/>
      <c r="H69" s="16"/>
      <c r="I69" s="619"/>
      <c r="J69" s="17"/>
      <c r="K69" s="16"/>
    </row>
    <row r="70" spans="1:11" ht="12.75">
      <c r="A70" s="625"/>
      <c r="B70" s="39" t="s">
        <v>332</v>
      </c>
      <c r="C70" s="42" t="s">
        <v>1466</v>
      </c>
      <c r="D70" s="39">
        <v>1000</v>
      </c>
      <c r="E70" s="628"/>
      <c r="F70" s="16"/>
      <c r="G70" s="16"/>
      <c r="H70" s="16"/>
      <c r="I70" s="619"/>
      <c r="J70" s="17"/>
      <c r="K70" s="16"/>
    </row>
    <row r="71" spans="1:11" ht="12.75">
      <c r="A71" s="625"/>
      <c r="B71" s="39" t="s">
        <v>332</v>
      </c>
      <c r="C71" s="42" t="s">
        <v>1462</v>
      </c>
      <c r="D71" s="39">
        <v>1000</v>
      </c>
      <c r="E71" s="628"/>
      <c r="F71" s="16"/>
      <c r="G71" s="16"/>
      <c r="H71" s="16"/>
      <c r="I71" s="619"/>
      <c r="J71" s="17"/>
      <c r="K71" s="16"/>
    </row>
    <row r="72" spans="1:11" ht="12.75">
      <c r="A72" s="625"/>
      <c r="B72" s="39" t="s">
        <v>332</v>
      </c>
      <c r="C72" s="42" t="s">
        <v>1464</v>
      </c>
      <c r="D72" s="39">
        <v>1000</v>
      </c>
      <c r="E72" s="628"/>
      <c r="F72" s="16"/>
      <c r="G72" s="16"/>
      <c r="H72" s="16"/>
      <c r="I72" s="619"/>
      <c r="J72" s="17"/>
      <c r="K72" s="16"/>
    </row>
    <row r="73" spans="1:11" ht="12.75">
      <c r="A73" s="625"/>
      <c r="B73" s="39" t="s">
        <v>332</v>
      </c>
      <c r="C73" s="42" t="s">
        <v>1463</v>
      </c>
      <c r="D73" s="39">
        <v>1000</v>
      </c>
      <c r="E73" s="628"/>
      <c r="F73" s="16"/>
      <c r="G73" s="16"/>
      <c r="H73" s="16"/>
      <c r="I73" s="619"/>
      <c r="J73" s="17"/>
      <c r="K73" s="16"/>
    </row>
    <row r="74" spans="1:11" ht="12.75">
      <c r="A74" s="625"/>
      <c r="B74" s="39" t="s">
        <v>332</v>
      </c>
      <c r="C74" s="42" t="s">
        <v>1460</v>
      </c>
      <c r="D74" s="39">
        <v>1500</v>
      </c>
      <c r="E74" s="628"/>
      <c r="F74" s="16"/>
      <c r="G74" s="16"/>
      <c r="H74" s="16"/>
      <c r="I74" s="619"/>
      <c r="J74" s="17"/>
      <c r="K74" s="16"/>
    </row>
    <row r="75" spans="1:11" ht="13.5" thickBot="1">
      <c r="A75" s="626"/>
      <c r="B75" s="39" t="s">
        <v>332</v>
      </c>
      <c r="C75" s="42" t="s">
        <v>1461</v>
      </c>
      <c r="D75" s="39">
        <v>1500</v>
      </c>
      <c r="E75" s="629"/>
      <c r="F75" s="19"/>
      <c r="G75" s="19"/>
      <c r="H75" s="19"/>
      <c r="I75" s="620"/>
      <c r="J75" s="20"/>
      <c r="K75" s="19"/>
    </row>
    <row r="76" spans="1:11" ht="13.5" thickBot="1">
      <c r="A76" s="38">
        <v>38</v>
      </c>
      <c r="B76" s="39" t="s">
        <v>332</v>
      </c>
      <c r="C76" s="42" t="s">
        <v>1207</v>
      </c>
      <c r="D76" s="39">
        <v>600</v>
      </c>
      <c r="E76" s="22">
        <f>5.704*D76</f>
        <v>3422.3999999999996</v>
      </c>
      <c r="F76" s="12"/>
      <c r="G76" s="12"/>
      <c r="H76" s="12"/>
      <c r="I76" s="12"/>
      <c r="J76" s="13"/>
      <c r="K76" s="12"/>
    </row>
    <row r="77" spans="1:11" ht="13.5" thickBot="1">
      <c r="A77" s="38">
        <v>39</v>
      </c>
      <c r="B77" s="39" t="s">
        <v>332</v>
      </c>
      <c r="C77" s="42" t="s">
        <v>1066</v>
      </c>
      <c r="D77" s="39">
        <v>600</v>
      </c>
      <c r="E77" s="11">
        <f>4.14*D77</f>
        <v>2484</v>
      </c>
      <c r="F77" s="12"/>
      <c r="G77" s="12"/>
      <c r="H77" s="12"/>
      <c r="I77" s="12"/>
      <c r="J77" s="13"/>
      <c r="K77" s="12"/>
    </row>
    <row r="78" spans="1:11" ht="13.5" thickBot="1">
      <c r="A78" s="38">
        <v>40</v>
      </c>
      <c r="B78" s="39" t="s">
        <v>332</v>
      </c>
      <c r="C78" s="54" t="s">
        <v>216</v>
      </c>
      <c r="D78" s="39">
        <v>100</v>
      </c>
      <c r="E78" s="11">
        <v>140</v>
      </c>
      <c r="F78" s="12"/>
      <c r="G78" s="12"/>
      <c r="H78" s="12"/>
      <c r="I78" s="12"/>
      <c r="J78" s="13"/>
      <c r="K78" s="12"/>
    </row>
    <row r="79" spans="1:11" ht="13.5" thickBot="1">
      <c r="A79" s="38">
        <v>41</v>
      </c>
      <c r="B79" s="39" t="s">
        <v>395</v>
      </c>
      <c r="C79" s="42" t="s">
        <v>10</v>
      </c>
      <c r="D79" s="39">
        <v>100</v>
      </c>
      <c r="E79" s="11">
        <v>195.4</v>
      </c>
      <c r="F79" s="12"/>
      <c r="G79" s="12"/>
      <c r="H79" s="12"/>
      <c r="I79" s="12"/>
      <c r="J79" s="13"/>
      <c r="K79" s="12"/>
    </row>
    <row r="80" spans="1:11" ht="13.5" thickBot="1">
      <c r="A80" s="38">
        <v>42</v>
      </c>
      <c r="B80" s="39" t="s">
        <v>333</v>
      </c>
      <c r="C80" s="42" t="s">
        <v>1430</v>
      </c>
      <c r="D80" s="39">
        <v>2</v>
      </c>
      <c r="E80" s="11">
        <v>208.64</v>
      </c>
      <c r="F80" s="12"/>
      <c r="G80" s="12"/>
      <c r="H80" s="12"/>
      <c r="I80" s="12"/>
      <c r="J80" s="13"/>
      <c r="K80" s="12"/>
    </row>
    <row r="81" spans="1:11" ht="13.5" thickBot="1">
      <c r="A81" s="38">
        <v>43</v>
      </c>
      <c r="B81" s="39" t="s">
        <v>333</v>
      </c>
      <c r="C81" s="42" t="s">
        <v>1431</v>
      </c>
      <c r="D81" s="39">
        <v>2</v>
      </c>
      <c r="E81" s="11">
        <v>208.64</v>
      </c>
      <c r="F81" s="12"/>
      <c r="G81" s="12"/>
      <c r="H81" s="12"/>
      <c r="I81" s="12"/>
      <c r="J81" s="13"/>
      <c r="K81" s="12"/>
    </row>
    <row r="82" spans="1:11" ht="13.5" thickBot="1">
      <c r="A82" s="38">
        <v>44</v>
      </c>
      <c r="B82" s="39" t="s">
        <v>333</v>
      </c>
      <c r="C82" s="42" t="s">
        <v>1428</v>
      </c>
      <c r="D82" s="39">
        <v>2</v>
      </c>
      <c r="E82" s="11">
        <v>266.2</v>
      </c>
      <c r="F82" s="12"/>
      <c r="G82" s="12"/>
      <c r="H82" s="12"/>
      <c r="I82" s="12"/>
      <c r="J82" s="13"/>
      <c r="K82" s="12"/>
    </row>
    <row r="83" spans="1:11" ht="13.5" thickBot="1">
      <c r="A83" s="38">
        <v>45</v>
      </c>
      <c r="B83" s="39" t="s">
        <v>333</v>
      </c>
      <c r="C83" s="42" t="s">
        <v>1429</v>
      </c>
      <c r="D83" s="39">
        <v>2</v>
      </c>
      <c r="E83" s="11">
        <v>506</v>
      </c>
      <c r="F83" s="12"/>
      <c r="G83" s="12"/>
      <c r="H83" s="12"/>
      <c r="I83" s="12"/>
      <c r="J83" s="13"/>
      <c r="K83" s="12"/>
    </row>
    <row r="84" spans="1:11" ht="25.5">
      <c r="A84" s="621">
        <v>46</v>
      </c>
      <c r="B84" s="39" t="s">
        <v>364</v>
      </c>
      <c r="C84" s="42" t="s">
        <v>1452</v>
      </c>
      <c r="D84" s="39">
        <v>1000</v>
      </c>
      <c r="E84" s="630">
        <v>1262.7</v>
      </c>
      <c r="F84" s="14"/>
      <c r="G84" s="14"/>
      <c r="H84" s="14"/>
      <c r="I84" s="618"/>
      <c r="J84" s="15"/>
      <c r="K84" s="14"/>
    </row>
    <row r="85" spans="1:11" ht="25.5">
      <c r="A85" s="622"/>
      <c r="B85" s="39" t="s">
        <v>364</v>
      </c>
      <c r="C85" s="42" t="s">
        <v>173</v>
      </c>
      <c r="D85" s="39">
        <v>1000</v>
      </c>
      <c r="E85" s="631"/>
      <c r="F85" s="16"/>
      <c r="G85" s="16"/>
      <c r="H85" s="16"/>
      <c r="I85" s="619"/>
      <c r="J85" s="17"/>
      <c r="K85" s="16"/>
    </row>
    <row r="86" spans="1:11" ht="25.5">
      <c r="A86" s="622"/>
      <c r="B86" s="39" t="s">
        <v>364</v>
      </c>
      <c r="C86" s="42" t="s">
        <v>174</v>
      </c>
      <c r="D86" s="39">
        <v>1000</v>
      </c>
      <c r="E86" s="631"/>
      <c r="F86" s="16"/>
      <c r="G86" s="16"/>
      <c r="H86" s="16"/>
      <c r="I86" s="619"/>
      <c r="J86" s="17"/>
      <c r="K86" s="16"/>
    </row>
    <row r="87" spans="1:11" ht="25.5">
      <c r="A87" s="622"/>
      <c r="B87" s="39" t="s">
        <v>364</v>
      </c>
      <c r="C87" s="42" t="s">
        <v>1144</v>
      </c>
      <c r="D87" s="39">
        <v>1000</v>
      </c>
      <c r="E87" s="631"/>
      <c r="F87" s="16"/>
      <c r="G87" s="16"/>
      <c r="H87" s="16"/>
      <c r="I87" s="619"/>
      <c r="J87" s="17"/>
      <c r="K87" s="16"/>
    </row>
    <row r="88" spans="1:11" ht="25.5">
      <c r="A88" s="622"/>
      <c r="B88" s="39" t="s">
        <v>364</v>
      </c>
      <c r="C88" s="42" t="s">
        <v>1145</v>
      </c>
      <c r="D88" s="39">
        <v>1000</v>
      </c>
      <c r="E88" s="631"/>
      <c r="F88" s="16"/>
      <c r="G88" s="16"/>
      <c r="H88" s="16"/>
      <c r="I88" s="619"/>
      <c r="J88" s="17"/>
      <c r="K88" s="16"/>
    </row>
    <row r="89" spans="1:11" ht="25.5">
      <c r="A89" s="622"/>
      <c r="B89" s="39" t="s">
        <v>364</v>
      </c>
      <c r="C89" s="42" t="s">
        <v>1146</v>
      </c>
      <c r="D89" s="39">
        <v>1000</v>
      </c>
      <c r="E89" s="631"/>
      <c r="F89" s="16"/>
      <c r="G89" s="16"/>
      <c r="H89" s="16"/>
      <c r="I89" s="619"/>
      <c r="J89" s="17"/>
      <c r="K89" s="16"/>
    </row>
    <row r="90" spans="1:11" ht="25.5">
      <c r="A90" s="622"/>
      <c r="B90" s="39" t="s">
        <v>364</v>
      </c>
      <c r="C90" s="42" t="s">
        <v>754</v>
      </c>
      <c r="D90" s="39">
        <v>1000</v>
      </c>
      <c r="E90" s="631"/>
      <c r="F90" s="16"/>
      <c r="G90" s="16"/>
      <c r="H90" s="16"/>
      <c r="I90" s="619"/>
      <c r="J90" s="17"/>
      <c r="K90" s="16"/>
    </row>
    <row r="91" spans="1:11" ht="25.5">
      <c r="A91" s="622"/>
      <c r="B91" s="39" t="s">
        <v>364</v>
      </c>
      <c r="C91" s="42" t="s">
        <v>755</v>
      </c>
      <c r="D91" s="39">
        <v>1000</v>
      </c>
      <c r="E91" s="631"/>
      <c r="F91" s="16"/>
      <c r="G91" s="16"/>
      <c r="H91" s="16"/>
      <c r="I91" s="619"/>
      <c r="J91" s="17"/>
      <c r="K91" s="16"/>
    </row>
    <row r="92" spans="1:11" ht="26.25" thickBot="1">
      <c r="A92" s="623"/>
      <c r="B92" s="39" t="s">
        <v>364</v>
      </c>
      <c r="C92" s="42" t="s">
        <v>1211</v>
      </c>
      <c r="D92" s="39">
        <v>1000</v>
      </c>
      <c r="E92" s="632"/>
      <c r="F92" s="19"/>
      <c r="G92" s="19"/>
      <c r="H92" s="19"/>
      <c r="I92" s="620"/>
      <c r="J92" s="20"/>
      <c r="K92" s="19"/>
    </row>
    <row r="93" spans="1:11" ht="13.5" thickBot="1">
      <c r="A93" s="38">
        <v>47</v>
      </c>
      <c r="B93" s="39"/>
      <c r="C93" s="42" t="s">
        <v>1432</v>
      </c>
      <c r="D93" s="39">
        <v>5</v>
      </c>
      <c r="E93" s="11">
        <v>437.81</v>
      </c>
      <c r="F93" s="12"/>
      <c r="G93" s="12"/>
      <c r="H93" s="12"/>
      <c r="I93" s="12"/>
      <c r="J93" s="13"/>
      <c r="K93" s="12"/>
    </row>
    <row r="94" spans="1:11" ht="13.5" thickBot="1">
      <c r="A94" s="38">
        <v>48</v>
      </c>
      <c r="B94" s="39"/>
      <c r="C94" s="42" t="s">
        <v>1433</v>
      </c>
      <c r="D94" s="39">
        <v>5</v>
      </c>
      <c r="E94" s="11">
        <v>235.98</v>
      </c>
      <c r="F94" s="12"/>
      <c r="G94" s="12"/>
      <c r="H94" s="12"/>
      <c r="I94" s="12"/>
      <c r="J94" s="13"/>
      <c r="K94" s="12"/>
    </row>
    <row r="95" spans="1:11" ht="13.5" thickBot="1">
      <c r="A95" s="38">
        <v>49</v>
      </c>
      <c r="B95" s="39" t="s">
        <v>277</v>
      </c>
      <c r="C95" s="42" t="s">
        <v>1525</v>
      </c>
      <c r="D95" s="39">
        <v>600</v>
      </c>
      <c r="E95" s="11">
        <v>41.4</v>
      </c>
      <c r="F95" s="12"/>
      <c r="G95" s="12"/>
      <c r="H95" s="12"/>
      <c r="I95" s="12"/>
      <c r="J95" s="13"/>
      <c r="K95" s="12"/>
    </row>
    <row r="96" spans="1:11" ht="13.5" thickBot="1">
      <c r="A96" s="38">
        <v>50</v>
      </c>
      <c r="B96" s="39" t="s">
        <v>277</v>
      </c>
      <c r="C96" s="42" t="s">
        <v>1526</v>
      </c>
      <c r="D96" s="39">
        <v>120</v>
      </c>
      <c r="E96" s="11">
        <v>11.04</v>
      </c>
      <c r="F96" s="12"/>
      <c r="G96" s="12"/>
      <c r="H96" s="12"/>
      <c r="I96" s="12"/>
      <c r="J96" s="13"/>
      <c r="K96" s="12"/>
    </row>
    <row r="97" spans="1:11" ht="13.5" thickBot="1">
      <c r="A97" s="38">
        <v>51</v>
      </c>
      <c r="B97" s="39"/>
      <c r="C97" s="42" t="s">
        <v>1450</v>
      </c>
      <c r="D97" s="39">
        <v>150</v>
      </c>
      <c r="E97" s="11">
        <v>120.75</v>
      </c>
      <c r="F97" s="12"/>
      <c r="G97" s="12"/>
      <c r="H97" s="12"/>
      <c r="I97" s="12"/>
      <c r="J97" s="13"/>
      <c r="K97" s="12"/>
    </row>
    <row r="98" spans="1:11" ht="13.5" thickBot="1">
      <c r="A98" s="38">
        <v>52</v>
      </c>
      <c r="B98" s="39"/>
      <c r="C98" s="42" t="s">
        <v>762</v>
      </c>
      <c r="D98" s="39">
        <v>150</v>
      </c>
      <c r="E98" s="11">
        <v>391.58</v>
      </c>
      <c r="F98" s="12"/>
      <c r="G98" s="12"/>
      <c r="H98" s="12"/>
      <c r="I98" s="12"/>
      <c r="J98" s="13"/>
      <c r="K98" s="12"/>
    </row>
    <row r="99" spans="1:11" ht="13.5" thickBot="1">
      <c r="A99" s="38">
        <v>53</v>
      </c>
      <c r="B99" s="39"/>
      <c r="C99" s="42" t="s">
        <v>1451</v>
      </c>
      <c r="D99" s="39">
        <v>200</v>
      </c>
      <c r="E99" s="11">
        <v>10.81</v>
      </c>
      <c r="F99" s="12"/>
      <c r="G99" s="12"/>
      <c r="H99" s="12"/>
      <c r="I99" s="12"/>
      <c r="J99" s="13"/>
      <c r="K99" s="12"/>
    </row>
    <row r="100" spans="1:11" ht="13.5" thickBot="1">
      <c r="A100" s="38">
        <v>54</v>
      </c>
      <c r="B100" s="39"/>
      <c r="C100" s="42" t="s">
        <v>261</v>
      </c>
      <c r="D100" s="39">
        <v>120</v>
      </c>
      <c r="E100" s="11">
        <v>1748.18</v>
      </c>
      <c r="F100" s="12"/>
      <c r="G100" s="12"/>
      <c r="H100" s="12"/>
      <c r="I100" s="12"/>
      <c r="J100" s="13"/>
      <c r="K100" s="12"/>
    </row>
    <row r="101" spans="1:11" ht="13.5" thickBot="1">
      <c r="A101" s="38">
        <v>55</v>
      </c>
      <c r="B101" s="39" t="s">
        <v>1191</v>
      </c>
      <c r="C101" s="42" t="s">
        <v>203</v>
      </c>
      <c r="D101" s="39">
        <v>1000</v>
      </c>
      <c r="E101" s="11">
        <f>12*D101</f>
        <v>12000</v>
      </c>
      <c r="F101" s="12"/>
      <c r="G101" s="12"/>
      <c r="H101" s="12"/>
      <c r="I101" s="12"/>
      <c r="J101" s="13"/>
      <c r="K101" s="12"/>
    </row>
    <row r="102" spans="1:11" ht="13.5" thickBot="1">
      <c r="A102" s="38">
        <v>56</v>
      </c>
      <c r="B102" s="39" t="s">
        <v>1191</v>
      </c>
      <c r="C102" s="42" t="s">
        <v>873</v>
      </c>
      <c r="D102" s="39">
        <v>500</v>
      </c>
      <c r="E102" s="11">
        <f>12*D102</f>
        <v>6000</v>
      </c>
      <c r="F102" s="12"/>
      <c r="G102" s="12"/>
      <c r="H102" s="12"/>
      <c r="I102" s="12"/>
      <c r="J102" s="13"/>
      <c r="K102" s="12"/>
    </row>
    <row r="103" spans="1:11" ht="13.5" thickBot="1">
      <c r="A103" s="38">
        <v>57</v>
      </c>
      <c r="B103" s="39" t="s">
        <v>278</v>
      </c>
      <c r="C103" s="42" t="s">
        <v>1065</v>
      </c>
      <c r="D103" s="39">
        <v>600</v>
      </c>
      <c r="E103" s="11">
        <v>641.7</v>
      </c>
      <c r="F103" s="12"/>
      <c r="G103" s="12"/>
      <c r="H103" s="12"/>
      <c r="I103" s="12"/>
      <c r="J103" s="13"/>
      <c r="K103" s="12"/>
    </row>
    <row r="104" spans="1:11" ht="13.5" thickBot="1">
      <c r="A104" s="38">
        <v>58</v>
      </c>
      <c r="B104" s="39"/>
      <c r="C104" s="42" t="s">
        <v>1480</v>
      </c>
      <c r="D104" s="41">
        <v>10000</v>
      </c>
      <c r="E104" s="11">
        <v>356.5</v>
      </c>
      <c r="F104" s="12"/>
      <c r="G104" s="12"/>
      <c r="H104" s="12"/>
      <c r="I104" s="12"/>
      <c r="J104" s="13"/>
      <c r="K104" s="12"/>
    </row>
    <row r="105" spans="1:11" ht="25.5">
      <c r="A105" s="621">
        <v>59</v>
      </c>
      <c r="B105" s="39" t="s">
        <v>1198</v>
      </c>
      <c r="C105" s="42" t="s">
        <v>1479</v>
      </c>
      <c r="D105" s="39">
        <v>600</v>
      </c>
      <c r="E105" s="630">
        <f>2.0159*1800</f>
        <v>3628.6199999999994</v>
      </c>
      <c r="F105" s="14"/>
      <c r="G105" s="14"/>
      <c r="H105" s="14"/>
      <c r="I105" s="618"/>
      <c r="J105" s="15"/>
      <c r="K105" s="14"/>
    </row>
    <row r="106" spans="1:11" ht="25.5">
      <c r="A106" s="622"/>
      <c r="B106" s="39" t="s">
        <v>1198</v>
      </c>
      <c r="C106" s="42" t="s">
        <v>399</v>
      </c>
      <c r="D106" s="39">
        <v>600</v>
      </c>
      <c r="E106" s="631"/>
      <c r="F106" s="16"/>
      <c r="G106" s="16"/>
      <c r="H106" s="16"/>
      <c r="I106" s="619"/>
      <c r="J106" s="17"/>
      <c r="K106" s="16"/>
    </row>
    <row r="107" spans="1:11" ht="26.25" thickBot="1">
      <c r="A107" s="623"/>
      <c r="B107" s="39" t="s">
        <v>1198</v>
      </c>
      <c r="C107" s="42" t="s">
        <v>1440</v>
      </c>
      <c r="D107" s="39">
        <v>600</v>
      </c>
      <c r="E107" s="632"/>
      <c r="F107" s="19"/>
      <c r="G107" s="19"/>
      <c r="H107" s="19"/>
      <c r="I107" s="620"/>
      <c r="J107" s="20"/>
      <c r="K107" s="19"/>
    </row>
    <row r="108" spans="1:11" ht="13.5" thickBot="1">
      <c r="A108" s="38">
        <v>60</v>
      </c>
      <c r="B108" s="39"/>
      <c r="C108" s="52" t="s">
        <v>457</v>
      </c>
      <c r="D108" s="39">
        <v>20</v>
      </c>
      <c r="E108" s="11">
        <v>180</v>
      </c>
      <c r="F108" s="12"/>
      <c r="G108" s="12"/>
      <c r="H108" s="12"/>
      <c r="I108" s="12"/>
      <c r="J108" s="13"/>
      <c r="K108" s="12"/>
    </row>
    <row r="109" spans="1:11" ht="13.5" thickBot="1">
      <c r="A109" s="38">
        <v>61</v>
      </c>
      <c r="B109" s="39"/>
      <c r="C109" s="43" t="s">
        <v>1530</v>
      </c>
      <c r="D109" s="39">
        <v>100</v>
      </c>
      <c r="E109" s="11">
        <v>187.45</v>
      </c>
      <c r="F109" s="12"/>
      <c r="G109" s="12"/>
      <c r="H109" s="12"/>
      <c r="I109" s="12"/>
      <c r="J109" s="13"/>
      <c r="K109" s="12"/>
    </row>
    <row r="110" spans="1:11" ht="13.5" thickBot="1">
      <c r="A110" s="38">
        <v>62</v>
      </c>
      <c r="B110" s="39"/>
      <c r="C110" s="43" t="s">
        <v>1531</v>
      </c>
      <c r="D110" s="39">
        <v>100</v>
      </c>
      <c r="E110" s="11">
        <v>218.5</v>
      </c>
      <c r="F110" s="12"/>
      <c r="G110" s="12"/>
      <c r="H110" s="12"/>
      <c r="I110" s="12"/>
      <c r="J110" s="13"/>
      <c r="K110" s="12"/>
    </row>
    <row r="111" spans="1:11" ht="13.5" thickBot="1">
      <c r="A111" s="38">
        <v>63</v>
      </c>
      <c r="B111" s="39"/>
      <c r="C111" s="43" t="s">
        <v>1532</v>
      </c>
      <c r="D111" s="39">
        <v>50</v>
      </c>
      <c r="E111" s="11">
        <v>139.73</v>
      </c>
      <c r="F111" s="12"/>
      <c r="G111" s="12"/>
      <c r="H111" s="12"/>
      <c r="I111" s="12"/>
      <c r="J111" s="13"/>
      <c r="K111" s="12"/>
    </row>
    <row r="112" spans="1:11" ht="13.5" thickBot="1">
      <c r="A112" s="38">
        <v>64</v>
      </c>
      <c r="B112" s="39" t="s">
        <v>279</v>
      </c>
      <c r="C112" s="42" t="s">
        <v>1503</v>
      </c>
      <c r="D112" s="39">
        <v>100</v>
      </c>
      <c r="E112" s="11">
        <v>244.95</v>
      </c>
      <c r="F112" s="12"/>
      <c r="G112" s="12"/>
      <c r="H112" s="12"/>
      <c r="I112" s="12"/>
      <c r="J112" s="13"/>
      <c r="K112" s="12"/>
    </row>
    <row r="113" spans="1:11" ht="13.5" thickBot="1">
      <c r="A113" s="38">
        <v>65</v>
      </c>
      <c r="B113" s="39" t="s">
        <v>279</v>
      </c>
      <c r="C113" s="42" t="s">
        <v>1504</v>
      </c>
      <c r="D113" s="39">
        <v>100</v>
      </c>
      <c r="E113" s="11">
        <v>244.95</v>
      </c>
      <c r="F113" s="12"/>
      <c r="G113" s="12"/>
      <c r="H113" s="12"/>
      <c r="I113" s="12"/>
      <c r="J113" s="13"/>
      <c r="K113" s="12"/>
    </row>
    <row r="114" spans="1:11" ht="13.5" thickBot="1">
      <c r="A114" s="38">
        <v>66</v>
      </c>
      <c r="B114" s="39" t="s">
        <v>279</v>
      </c>
      <c r="C114" s="42" t="s">
        <v>1505</v>
      </c>
      <c r="D114" s="39">
        <v>100</v>
      </c>
      <c r="E114" s="11">
        <v>244.95</v>
      </c>
      <c r="F114" s="12"/>
      <c r="G114" s="12"/>
      <c r="H114" s="12"/>
      <c r="I114" s="12"/>
      <c r="J114" s="13"/>
      <c r="K114" s="12"/>
    </row>
    <row r="115" spans="1:11" ht="13.5" thickBot="1">
      <c r="A115" s="38">
        <v>67</v>
      </c>
      <c r="B115" s="39" t="s">
        <v>279</v>
      </c>
      <c r="C115" s="42" t="s">
        <v>1506</v>
      </c>
      <c r="D115" s="39">
        <v>100</v>
      </c>
      <c r="E115" s="21">
        <v>316.25</v>
      </c>
      <c r="F115" s="12"/>
      <c r="G115" s="12"/>
      <c r="H115" s="12"/>
      <c r="I115" s="12"/>
      <c r="J115" s="13"/>
      <c r="K115" s="12"/>
    </row>
    <row r="116" spans="1:11" ht="12.75">
      <c r="A116" s="624">
        <v>68</v>
      </c>
      <c r="B116" s="39" t="s">
        <v>646</v>
      </c>
      <c r="C116" s="42" t="s">
        <v>1154</v>
      </c>
      <c r="D116" s="39">
        <v>60</v>
      </c>
      <c r="E116" s="627">
        <f>31.395*428</f>
        <v>13437.06</v>
      </c>
      <c r="F116" s="14"/>
      <c r="G116" s="14"/>
      <c r="H116" s="14"/>
      <c r="I116" s="618"/>
      <c r="J116" s="15"/>
      <c r="K116" s="14"/>
    </row>
    <row r="117" spans="1:11" ht="12.75">
      <c r="A117" s="625"/>
      <c r="B117" s="39" t="s">
        <v>646</v>
      </c>
      <c r="C117" s="42" t="s">
        <v>1150</v>
      </c>
      <c r="D117" s="41">
        <v>60</v>
      </c>
      <c r="E117" s="628"/>
      <c r="F117" s="16"/>
      <c r="G117" s="16"/>
      <c r="H117" s="16"/>
      <c r="I117" s="619"/>
      <c r="J117" s="17"/>
      <c r="K117" s="16"/>
    </row>
    <row r="118" spans="1:11" ht="12.75">
      <c r="A118" s="625"/>
      <c r="B118" s="39" t="s">
        <v>646</v>
      </c>
      <c r="C118" s="42" t="s">
        <v>1151</v>
      </c>
      <c r="D118" s="41">
        <v>60</v>
      </c>
      <c r="E118" s="628"/>
      <c r="F118" s="16"/>
      <c r="G118" s="16"/>
      <c r="H118" s="16"/>
      <c r="I118" s="619"/>
      <c r="J118" s="17"/>
      <c r="K118" s="16"/>
    </row>
    <row r="119" spans="1:11" ht="12.75">
      <c r="A119" s="625"/>
      <c r="B119" s="39" t="s">
        <v>646</v>
      </c>
      <c r="C119" s="42" t="s">
        <v>64</v>
      </c>
      <c r="D119" s="41">
        <v>60</v>
      </c>
      <c r="E119" s="628"/>
      <c r="F119" s="16"/>
      <c r="G119" s="16"/>
      <c r="H119" s="16"/>
      <c r="I119" s="619"/>
      <c r="J119" s="17"/>
      <c r="K119" s="16"/>
    </row>
    <row r="120" spans="1:11" ht="12.75">
      <c r="A120" s="625"/>
      <c r="B120" s="39" t="s">
        <v>646</v>
      </c>
      <c r="C120" s="42" t="s">
        <v>65</v>
      </c>
      <c r="D120" s="39">
        <v>60</v>
      </c>
      <c r="E120" s="628"/>
      <c r="F120" s="16"/>
      <c r="G120" s="16"/>
      <c r="H120" s="16"/>
      <c r="I120" s="619"/>
      <c r="J120" s="17"/>
      <c r="K120" s="16"/>
    </row>
    <row r="121" spans="1:11" ht="12.75">
      <c r="A121" s="625"/>
      <c r="B121" s="39" t="s">
        <v>646</v>
      </c>
      <c r="C121" s="42" t="s">
        <v>486</v>
      </c>
      <c r="D121" s="39">
        <v>60</v>
      </c>
      <c r="E121" s="628"/>
      <c r="F121" s="16"/>
      <c r="G121" s="16"/>
      <c r="H121" s="16"/>
      <c r="I121" s="619"/>
      <c r="J121" s="17"/>
      <c r="K121" s="16"/>
    </row>
    <row r="122" spans="1:11" ht="12.75">
      <c r="A122" s="626"/>
      <c r="B122" s="39" t="s">
        <v>646</v>
      </c>
      <c r="C122" s="42" t="s">
        <v>487</v>
      </c>
      <c r="D122" s="39">
        <v>60</v>
      </c>
      <c r="E122" s="629"/>
      <c r="F122" s="16"/>
      <c r="G122" s="16"/>
      <c r="H122" s="16"/>
      <c r="I122" s="611"/>
      <c r="J122" s="17"/>
      <c r="K122" s="16"/>
    </row>
    <row r="123" spans="1:11" ht="12.75">
      <c r="A123" s="624">
        <v>69</v>
      </c>
      <c r="B123" s="39" t="s">
        <v>639</v>
      </c>
      <c r="C123" s="42" t="s">
        <v>101</v>
      </c>
      <c r="D123" s="39">
        <v>100</v>
      </c>
      <c r="E123" s="627">
        <f>0.4945*4200</f>
        <v>2076.9</v>
      </c>
      <c r="F123" s="16"/>
      <c r="G123" s="16"/>
      <c r="H123" s="16"/>
      <c r="I123" s="612"/>
      <c r="J123" s="17"/>
      <c r="K123" s="16"/>
    </row>
    <row r="124" spans="1:11" ht="12.75">
      <c r="A124" s="625"/>
      <c r="B124" s="39" t="s">
        <v>639</v>
      </c>
      <c r="C124" s="42" t="s">
        <v>100</v>
      </c>
      <c r="D124" s="39">
        <v>100</v>
      </c>
      <c r="E124" s="628"/>
      <c r="F124" s="16"/>
      <c r="G124" s="16"/>
      <c r="H124" s="16"/>
      <c r="I124" s="619"/>
      <c r="J124" s="17"/>
      <c r="K124" s="16"/>
    </row>
    <row r="125" spans="1:11" ht="12.75">
      <c r="A125" s="625"/>
      <c r="B125" s="39" t="s">
        <v>639</v>
      </c>
      <c r="C125" s="42" t="s">
        <v>1585</v>
      </c>
      <c r="D125" s="39">
        <v>100</v>
      </c>
      <c r="E125" s="628"/>
      <c r="F125" s="16"/>
      <c r="G125" s="16"/>
      <c r="H125" s="16"/>
      <c r="I125" s="619"/>
      <c r="J125" s="17"/>
      <c r="K125" s="16"/>
    </row>
    <row r="126" spans="1:11" ht="12.75">
      <c r="A126" s="625"/>
      <c r="B126" s="39" t="s">
        <v>639</v>
      </c>
      <c r="C126" s="42" t="s">
        <v>1585</v>
      </c>
      <c r="D126" s="39">
        <v>100</v>
      </c>
      <c r="E126" s="628"/>
      <c r="F126" s="16"/>
      <c r="G126" s="16"/>
      <c r="H126" s="16"/>
      <c r="I126" s="619"/>
      <c r="J126" s="17"/>
      <c r="K126" s="16"/>
    </row>
    <row r="127" spans="1:11" ht="12.75">
      <c r="A127" s="625"/>
      <c r="B127" s="39" t="s">
        <v>639</v>
      </c>
      <c r="C127" s="42" t="s">
        <v>102</v>
      </c>
      <c r="D127" s="39">
        <v>100</v>
      </c>
      <c r="E127" s="628"/>
      <c r="F127" s="16"/>
      <c r="G127" s="16"/>
      <c r="H127" s="16"/>
      <c r="I127" s="619"/>
      <c r="J127" s="17"/>
      <c r="K127" s="16"/>
    </row>
    <row r="128" spans="1:11" ht="12.75">
      <c r="A128" s="625"/>
      <c r="B128" s="39" t="s">
        <v>639</v>
      </c>
      <c r="C128" s="42" t="s">
        <v>103</v>
      </c>
      <c r="D128" s="39">
        <v>600</v>
      </c>
      <c r="E128" s="628"/>
      <c r="F128" s="16"/>
      <c r="G128" s="16"/>
      <c r="H128" s="16"/>
      <c r="I128" s="619"/>
      <c r="J128" s="17"/>
      <c r="K128" s="16"/>
    </row>
    <row r="129" spans="1:11" ht="12.75">
      <c r="A129" s="625"/>
      <c r="B129" s="39" t="s">
        <v>639</v>
      </c>
      <c r="C129" s="42" t="s">
        <v>104</v>
      </c>
      <c r="D129" s="39">
        <v>1000</v>
      </c>
      <c r="E129" s="628"/>
      <c r="F129" s="16"/>
      <c r="G129" s="16"/>
      <c r="H129" s="16"/>
      <c r="I129" s="619"/>
      <c r="J129" s="17"/>
      <c r="K129" s="16"/>
    </row>
    <row r="130" spans="1:11" ht="12.75">
      <c r="A130" s="625"/>
      <c r="B130" s="39" t="s">
        <v>639</v>
      </c>
      <c r="C130" s="42" t="s">
        <v>105</v>
      </c>
      <c r="D130" s="39">
        <v>1000</v>
      </c>
      <c r="E130" s="628"/>
      <c r="F130" s="16"/>
      <c r="G130" s="16"/>
      <c r="H130" s="16"/>
      <c r="I130" s="619"/>
      <c r="J130" s="17"/>
      <c r="K130" s="16"/>
    </row>
    <row r="131" spans="1:11" ht="12.75">
      <c r="A131" s="626"/>
      <c r="B131" s="39" t="s">
        <v>639</v>
      </c>
      <c r="C131" s="42" t="s">
        <v>106</v>
      </c>
      <c r="D131" s="39">
        <v>1000</v>
      </c>
      <c r="E131" s="629"/>
      <c r="F131" s="16"/>
      <c r="G131" s="16"/>
      <c r="H131" s="16"/>
      <c r="I131" s="611"/>
      <c r="J131" s="17"/>
      <c r="K131" s="16"/>
    </row>
    <row r="132" spans="1:11" ht="12.75">
      <c r="A132" s="621">
        <v>70</v>
      </c>
      <c r="B132" s="39" t="s">
        <v>360</v>
      </c>
      <c r="C132" s="42" t="s">
        <v>454</v>
      </c>
      <c r="D132" s="39">
        <v>150</v>
      </c>
      <c r="E132" s="627">
        <f>1.1178*1980</f>
        <v>2213.2439999999997</v>
      </c>
      <c r="F132" s="16"/>
      <c r="G132" s="16"/>
      <c r="H132" s="16"/>
      <c r="I132" s="612"/>
      <c r="J132" s="17"/>
      <c r="K132" s="16"/>
    </row>
    <row r="133" spans="1:11" ht="12.75">
      <c r="A133" s="622"/>
      <c r="B133" s="39" t="s">
        <v>360</v>
      </c>
      <c r="C133" s="42" t="s">
        <v>1581</v>
      </c>
      <c r="D133" s="39">
        <v>150</v>
      </c>
      <c r="E133" s="628"/>
      <c r="F133" s="16"/>
      <c r="G133" s="16"/>
      <c r="H133" s="16"/>
      <c r="I133" s="619"/>
      <c r="J133" s="17"/>
      <c r="K133" s="16"/>
    </row>
    <row r="134" spans="1:11" ht="12.75">
      <c r="A134" s="622"/>
      <c r="B134" s="39" t="s">
        <v>360</v>
      </c>
      <c r="C134" s="42" t="s">
        <v>205</v>
      </c>
      <c r="D134" s="39">
        <v>240</v>
      </c>
      <c r="E134" s="628"/>
      <c r="F134" s="16"/>
      <c r="G134" s="16"/>
      <c r="H134" s="16"/>
      <c r="I134" s="619"/>
      <c r="J134" s="17"/>
      <c r="K134" s="16"/>
    </row>
    <row r="135" spans="1:11" ht="12.75">
      <c r="A135" s="622"/>
      <c r="B135" s="39" t="s">
        <v>360</v>
      </c>
      <c r="C135" s="42" t="s">
        <v>1246</v>
      </c>
      <c r="D135" s="39">
        <v>240</v>
      </c>
      <c r="E135" s="628"/>
      <c r="F135" s="16"/>
      <c r="G135" s="16"/>
      <c r="H135" s="16"/>
      <c r="I135" s="619"/>
      <c r="J135" s="17"/>
      <c r="K135" s="16"/>
    </row>
    <row r="136" spans="1:11" ht="12.75">
      <c r="A136" s="622"/>
      <c r="B136" s="39" t="s">
        <v>360</v>
      </c>
      <c r="C136" s="42" t="s">
        <v>1247</v>
      </c>
      <c r="D136" s="39">
        <v>240</v>
      </c>
      <c r="E136" s="628"/>
      <c r="F136" s="16"/>
      <c r="G136" s="16"/>
      <c r="H136" s="16"/>
      <c r="I136" s="619"/>
      <c r="J136" s="17"/>
      <c r="K136" s="16"/>
    </row>
    <row r="137" spans="1:11" ht="12.75">
      <c r="A137" s="622"/>
      <c r="B137" s="39" t="s">
        <v>360</v>
      </c>
      <c r="C137" s="42" t="s">
        <v>1248</v>
      </c>
      <c r="D137" s="39">
        <v>240</v>
      </c>
      <c r="E137" s="628"/>
      <c r="F137" s="16"/>
      <c r="G137" s="16"/>
      <c r="H137" s="16"/>
      <c r="I137" s="619"/>
      <c r="J137" s="17"/>
      <c r="K137" s="16"/>
    </row>
    <row r="138" spans="1:11" ht="12.75">
      <c r="A138" s="622"/>
      <c r="B138" s="39" t="s">
        <v>360</v>
      </c>
      <c r="C138" s="42" t="s">
        <v>1249</v>
      </c>
      <c r="D138" s="39">
        <v>240</v>
      </c>
      <c r="E138" s="628"/>
      <c r="F138" s="16"/>
      <c r="G138" s="16"/>
      <c r="H138" s="16"/>
      <c r="I138" s="619"/>
      <c r="J138" s="17"/>
      <c r="K138" s="16"/>
    </row>
    <row r="139" spans="1:11" ht="12.75">
      <c r="A139" s="622"/>
      <c r="B139" s="39" t="s">
        <v>360</v>
      </c>
      <c r="C139" s="42" t="s">
        <v>1250</v>
      </c>
      <c r="D139" s="39">
        <v>240</v>
      </c>
      <c r="E139" s="628"/>
      <c r="F139" s="16"/>
      <c r="G139" s="16"/>
      <c r="H139" s="16"/>
      <c r="I139" s="619"/>
      <c r="J139" s="17"/>
      <c r="K139" s="16"/>
    </row>
    <row r="140" spans="1:11" ht="13.5" thickBot="1">
      <c r="A140" s="623"/>
      <c r="B140" s="39" t="s">
        <v>360</v>
      </c>
      <c r="C140" s="42" t="s">
        <v>225</v>
      </c>
      <c r="D140" s="39">
        <v>240</v>
      </c>
      <c r="E140" s="634"/>
      <c r="F140" s="19"/>
      <c r="G140" s="19"/>
      <c r="H140" s="19"/>
      <c r="I140" s="620"/>
      <c r="J140" s="20"/>
      <c r="K140" s="19"/>
    </row>
    <row r="141" spans="1:11" ht="13.5" thickBot="1">
      <c r="A141" s="38">
        <v>71</v>
      </c>
      <c r="B141" s="39" t="s">
        <v>280</v>
      </c>
      <c r="C141" s="42" t="s">
        <v>1574</v>
      </c>
      <c r="D141" s="39">
        <v>70</v>
      </c>
      <c r="E141" s="11">
        <f>63.25*D141</f>
        <v>4427.5</v>
      </c>
      <c r="F141" s="12"/>
      <c r="G141" s="12"/>
      <c r="H141" s="12"/>
      <c r="I141" s="12"/>
      <c r="J141" s="13"/>
      <c r="K141" s="12"/>
    </row>
    <row r="142" spans="1:11" ht="13.5" thickBot="1">
      <c r="A142" s="38">
        <v>72</v>
      </c>
      <c r="B142" s="39" t="s">
        <v>280</v>
      </c>
      <c r="C142" s="42" t="s">
        <v>1575</v>
      </c>
      <c r="D142" s="39">
        <v>70</v>
      </c>
      <c r="E142" s="11">
        <f>64.4*D142</f>
        <v>4508</v>
      </c>
      <c r="F142" s="12"/>
      <c r="G142" s="12"/>
      <c r="H142" s="12"/>
      <c r="I142" s="12"/>
      <c r="J142" s="13"/>
      <c r="K142" s="12"/>
    </row>
    <row r="143" spans="1:11" ht="13.5" thickBot="1">
      <c r="A143" s="38">
        <v>73</v>
      </c>
      <c r="B143" s="39"/>
      <c r="C143" s="42" t="s">
        <v>1422</v>
      </c>
      <c r="D143" s="39">
        <v>2000</v>
      </c>
      <c r="E143" s="11">
        <v>45.15</v>
      </c>
      <c r="F143" s="12"/>
      <c r="G143" s="12"/>
      <c r="H143" s="12"/>
      <c r="I143" s="12"/>
      <c r="J143" s="13"/>
      <c r="K143" s="12"/>
    </row>
    <row r="144" spans="1:11" ht="13.5" thickBot="1">
      <c r="A144" s="38">
        <v>74</v>
      </c>
      <c r="B144" s="39" t="s">
        <v>368</v>
      </c>
      <c r="C144" s="42" t="s">
        <v>69</v>
      </c>
      <c r="D144" s="39">
        <v>500</v>
      </c>
      <c r="E144" s="11">
        <v>51.75</v>
      </c>
      <c r="F144" s="12"/>
      <c r="G144" s="12"/>
      <c r="H144" s="12"/>
      <c r="I144" s="12"/>
      <c r="J144" s="13"/>
      <c r="K144" s="12"/>
    </row>
    <row r="145" spans="1:11" ht="13.5" thickBot="1">
      <c r="A145" s="38">
        <v>75</v>
      </c>
      <c r="B145" s="39" t="s">
        <v>281</v>
      </c>
      <c r="C145" s="42" t="s">
        <v>329</v>
      </c>
      <c r="D145" s="39">
        <v>100</v>
      </c>
      <c r="E145" s="11">
        <f>105.92*D145</f>
        <v>10592</v>
      </c>
      <c r="F145" s="12"/>
      <c r="G145" s="12"/>
      <c r="H145" s="12"/>
      <c r="I145" s="12"/>
      <c r="J145" s="13"/>
      <c r="K145" s="12"/>
    </row>
    <row r="146" spans="1:11" ht="13.5" thickBot="1">
      <c r="A146" s="38">
        <v>76</v>
      </c>
      <c r="B146" s="39" t="s">
        <v>281</v>
      </c>
      <c r="C146" s="42" t="s">
        <v>182</v>
      </c>
      <c r="D146" s="39">
        <v>120</v>
      </c>
      <c r="E146" s="11">
        <v>9066.6</v>
      </c>
      <c r="F146" s="12"/>
      <c r="G146" s="12"/>
      <c r="H146" s="12"/>
      <c r="I146" s="12"/>
      <c r="J146" s="13"/>
      <c r="K146" s="12"/>
    </row>
    <row r="147" spans="1:11" ht="13.5" thickBot="1">
      <c r="A147" s="38">
        <v>77</v>
      </c>
      <c r="B147" s="39" t="s">
        <v>281</v>
      </c>
      <c r="C147" s="42" t="s">
        <v>183</v>
      </c>
      <c r="D147" s="39">
        <v>100</v>
      </c>
      <c r="E147" s="11">
        <f>65.435*D147</f>
        <v>6543.5</v>
      </c>
      <c r="F147" s="12"/>
      <c r="G147" s="12"/>
      <c r="H147" s="12"/>
      <c r="I147" s="12"/>
      <c r="J147" s="13"/>
      <c r="K147" s="12"/>
    </row>
    <row r="148" spans="1:11" ht="13.5" thickBot="1">
      <c r="A148" s="38">
        <v>78</v>
      </c>
      <c r="B148" s="39" t="s">
        <v>281</v>
      </c>
      <c r="C148" s="42" t="s">
        <v>1477</v>
      </c>
      <c r="D148" s="39">
        <v>600</v>
      </c>
      <c r="E148" s="11">
        <v>538.2</v>
      </c>
      <c r="F148" s="12"/>
      <c r="G148" s="12"/>
      <c r="H148" s="12"/>
      <c r="I148" s="12"/>
      <c r="J148" s="13"/>
      <c r="K148" s="12"/>
    </row>
    <row r="149" spans="1:11" ht="13.5" thickBot="1">
      <c r="A149" s="38">
        <v>79</v>
      </c>
      <c r="B149" s="39" t="s">
        <v>281</v>
      </c>
      <c r="C149" s="55" t="s">
        <v>1205</v>
      </c>
      <c r="D149" s="39">
        <v>360</v>
      </c>
      <c r="E149" s="11">
        <v>1196.46</v>
      </c>
      <c r="F149" s="12"/>
      <c r="G149" s="12"/>
      <c r="H149" s="12"/>
      <c r="I149" s="12"/>
      <c r="J149" s="13"/>
      <c r="K149" s="12"/>
    </row>
    <row r="150" spans="1:11" ht="13.5" thickBot="1">
      <c r="A150" s="38">
        <v>80</v>
      </c>
      <c r="B150" s="39" t="s">
        <v>281</v>
      </c>
      <c r="C150" s="55" t="s">
        <v>257</v>
      </c>
      <c r="D150" s="39">
        <v>120</v>
      </c>
      <c r="E150" s="11">
        <v>107.64</v>
      </c>
      <c r="F150" s="12"/>
      <c r="G150" s="12"/>
      <c r="H150" s="12"/>
      <c r="I150" s="12"/>
      <c r="J150" s="13"/>
      <c r="K150" s="12"/>
    </row>
    <row r="151" spans="1:11" ht="13.5" thickBot="1">
      <c r="A151" s="38">
        <v>81</v>
      </c>
      <c r="B151" s="39" t="s">
        <v>281</v>
      </c>
      <c r="C151" s="55" t="s">
        <v>258</v>
      </c>
      <c r="D151" s="39">
        <v>240</v>
      </c>
      <c r="E151" s="11">
        <v>314.64</v>
      </c>
      <c r="F151" s="12"/>
      <c r="G151" s="12"/>
      <c r="H151" s="12"/>
      <c r="I151" s="12"/>
      <c r="J151" s="13"/>
      <c r="K151" s="12"/>
    </row>
    <row r="152" spans="1:11" ht="13.5" thickBot="1">
      <c r="A152" s="38">
        <v>82</v>
      </c>
      <c r="B152" s="39" t="s">
        <v>281</v>
      </c>
      <c r="C152" s="55" t="s">
        <v>1468</v>
      </c>
      <c r="D152" s="39">
        <v>200</v>
      </c>
      <c r="E152" s="11">
        <f>6.6585*D152</f>
        <v>1331.7</v>
      </c>
      <c r="F152" s="12"/>
      <c r="G152" s="12"/>
      <c r="H152" s="12"/>
      <c r="I152" s="12"/>
      <c r="J152" s="13"/>
      <c r="K152" s="12"/>
    </row>
    <row r="153" spans="1:11" ht="13.5" thickBot="1">
      <c r="A153" s="38">
        <v>83</v>
      </c>
      <c r="B153" s="39" t="s">
        <v>281</v>
      </c>
      <c r="C153" s="42" t="s">
        <v>50</v>
      </c>
      <c r="D153" s="39">
        <v>360</v>
      </c>
      <c r="E153" s="11">
        <v>678.96</v>
      </c>
      <c r="F153" s="12"/>
      <c r="G153" s="12"/>
      <c r="H153" s="12"/>
      <c r="I153" s="12"/>
      <c r="J153" s="13"/>
      <c r="K153" s="12"/>
    </row>
    <row r="154" spans="1:11" ht="13.5" thickBot="1">
      <c r="A154" s="38">
        <v>84</v>
      </c>
      <c r="B154" s="39" t="s">
        <v>281</v>
      </c>
      <c r="C154" s="42" t="s">
        <v>1126</v>
      </c>
      <c r="D154" s="41">
        <v>360</v>
      </c>
      <c r="E154" s="11">
        <v>1196.46</v>
      </c>
      <c r="F154" s="12"/>
      <c r="G154" s="12"/>
      <c r="H154" s="12"/>
      <c r="I154" s="12"/>
      <c r="J154" s="13"/>
      <c r="K154" s="12"/>
    </row>
    <row r="155" spans="1:11" ht="13.5" thickBot="1">
      <c r="A155" s="38">
        <v>85</v>
      </c>
      <c r="B155" s="39" t="s">
        <v>281</v>
      </c>
      <c r="C155" s="55" t="s">
        <v>1478</v>
      </c>
      <c r="D155" s="39">
        <v>250</v>
      </c>
      <c r="E155" s="11">
        <f>6.3825*D155</f>
        <v>1595.625</v>
      </c>
      <c r="F155" s="12"/>
      <c r="G155" s="12"/>
      <c r="H155" s="12"/>
      <c r="I155" s="12"/>
      <c r="J155" s="13"/>
      <c r="K155" s="12"/>
    </row>
    <row r="156" spans="1:11" ht="13.5" thickBot="1">
      <c r="A156" s="38">
        <v>86</v>
      </c>
      <c r="B156" s="39" t="s">
        <v>281</v>
      </c>
      <c r="C156" s="55" t="s">
        <v>764</v>
      </c>
      <c r="D156" s="39">
        <v>120</v>
      </c>
      <c r="E156" s="11">
        <v>96.19</v>
      </c>
      <c r="F156" s="12"/>
      <c r="G156" s="12"/>
      <c r="H156" s="12"/>
      <c r="I156" s="12"/>
      <c r="J156" s="13"/>
      <c r="K156" s="12"/>
    </row>
    <row r="157" spans="1:11" ht="13.5" thickBot="1">
      <c r="A157" s="38">
        <v>87</v>
      </c>
      <c r="B157" s="39" t="s">
        <v>281</v>
      </c>
      <c r="C157" s="42" t="s">
        <v>175</v>
      </c>
      <c r="D157" s="39">
        <v>1500</v>
      </c>
      <c r="E157" s="11">
        <f>12.65*D157</f>
        <v>18975</v>
      </c>
      <c r="F157" s="12"/>
      <c r="G157" s="12"/>
      <c r="H157" s="12"/>
      <c r="I157" s="12"/>
      <c r="J157" s="13"/>
      <c r="K157" s="12"/>
    </row>
    <row r="158" spans="1:11" ht="13.5" thickBot="1">
      <c r="A158" s="38">
        <v>88</v>
      </c>
      <c r="B158" s="39" t="s">
        <v>281</v>
      </c>
      <c r="C158" s="42" t="s">
        <v>259</v>
      </c>
      <c r="D158" s="39">
        <v>240</v>
      </c>
      <c r="E158" s="11">
        <v>148.49</v>
      </c>
      <c r="F158" s="12"/>
      <c r="G158" s="12"/>
      <c r="H158" s="12"/>
      <c r="I158" s="12"/>
      <c r="J158" s="13"/>
      <c r="K158" s="12"/>
    </row>
    <row r="159" spans="1:11" ht="13.5" thickBot="1">
      <c r="A159" s="38">
        <v>89</v>
      </c>
      <c r="B159" s="39" t="s">
        <v>281</v>
      </c>
      <c r="C159" s="42" t="s">
        <v>253</v>
      </c>
      <c r="D159" s="39">
        <v>120</v>
      </c>
      <c r="E159" s="11">
        <v>84.46</v>
      </c>
      <c r="F159" s="12"/>
      <c r="G159" s="12"/>
      <c r="H159" s="12"/>
      <c r="I159" s="12"/>
      <c r="J159" s="13"/>
      <c r="K159" s="12"/>
    </row>
    <row r="160" spans="1:11" ht="13.5" thickBot="1">
      <c r="A160" s="38">
        <v>90</v>
      </c>
      <c r="B160" s="39" t="s">
        <v>281</v>
      </c>
      <c r="C160" s="42" t="s">
        <v>310</v>
      </c>
      <c r="D160" s="39">
        <v>50</v>
      </c>
      <c r="E160" s="11">
        <v>284.63</v>
      </c>
      <c r="F160" s="12"/>
      <c r="G160" s="12"/>
      <c r="H160" s="12"/>
      <c r="I160" s="12"/>
      <c r="J160" s="13"/>
      <c r="K160" s="12"/>
    </row>
    <row r="161" spans="1:11" ht="13.5" thickBot="1">
      <c r="A161" s="38">
        <v>91</v>
      </c>
      <c r="B161" s="39" t="s">
        <v>281</v>
      </c>
      <c r="C161" s="42" t="s">
        <v>256</v>
      </c>
      <c r="D161" s="39">
        <v>100</v>
      </c>
      <c r="E161" s="11">
        <v>1816.66</v>
      </c>
      <c r="F161" s="12"/>
      <c r="G161" s="12"/>
      <c r="H161" s="12"/>
      <c r="I161" s="12"/>
      <c r="J161" s="13"/>
      <c r="K161" s="12"/>
    </row>
    <row r="162" spans="1:11" ht="13.5" thickBot="1">
      <c r="A162" s="38">
        <v>92</v>
      </c>
      <c r="B162" s="39" t="s">
        <v>281</v>
      </c>
      <c r="C162" s="42" t="s">
        <v>1476</v>
      </c>
      <c r="D162" s="39">
        <v>720</v>
      </c>
      <c r="E162" s="11">
        <v>875.2</v>
      </c>
      <c r="F162" s="12"/>
      <c r="G162" s="12"/>
      <c r="H162" s="12"/>
      <c r="I162" s="12"/>
      <c r="J162" s="13"/>
      <c r="K162" s="12"/>
    </row>
    <row r="163" spans="1:11" ht="13.5" thickBot="1">
      <c r="A163" s="38">
        <v>93</v>
      </c>
      <c r="B163" s="39" t="s">
        <v>281</v>
      </c>
      <c r="C163" s="42" t="s">
        <v>254</v>
      </c>
      <c r="D163" s="39">
        <v>250</v>
      </c>
      <c r="E163" s="11">
        <f>4.139*D163</f>
        <v>1034.75</v>
      </c>
      <c r="F163" s="12"/>
      <c r="G163" s="12"/>
      <c r="H163" s="12"/>
      <c r="I163" s="12"/>
      <c r="J163" s="13"/>
      <c r="K163" s="12"/>
    </row>
    <row r="164" spans="1:11" ht="13.5" thickBot="1">
      <c r="A164" s="38">
        <v>94</v>
      </c>
      <c r="B164" s="39" t="s">
        <v>281</v>
      </c>
      <c r="C164" s="42" t="s">
        <v>328</v>
      </c>
      <c r="D164" s="39">
        <v>240</v>
      </c>
      <c r="E164" s="11">
        <v>304.7</v>
      </c>
      <c r="F164" s="12"/>
      <c r="G164" s="12"/>
      <c r="H164" s="12"/>
      <c r="I164" s="12"/>
      <c r="J164" s="13"/>
      <c r="K164" s="12"/>
    </row>
    <row r="165" spans="1:11" ht="13.5" thickBot="1">
      <c r="A165" s="38">
        <v>95</v>
      </c>
      <c r="B165" s="39"/>
      <c r="C165" s="42" t="s">
        <v>235</v>
      </c>
      <c r="D165" s="39">
        <v>10</v>
      </c>
      <c r="E165" s="11">
        <v>637.22</v>
      </c>
      <c r="F165" s="12"/>
      <c r="G165" s="12"/>
      <c r="H165" s="12"/>
      <c r="I165" s="12"/>
      <c r="J165" s="13"/>
      <c r="K165" s="12"/>
    </row>
    <row r="166" spans="1:11" ht="13.5" thickBot="1">
      <c r="A166" s="38">
        <v>96</v>
      </c>
      <c r="B166" s="39"/>
      <c r="C166" s="42" t="s">
        <v>234</v>
      </c>
      <c r="D166" s="39">
        <v>10</v>
      </c>
      <c r="E166" s="11">
        <v>600.88</v>
      </c>
      <c r="F166" s="12"/>
      <c r="G166" s="12"/>
      <c r="H166" s="12"/>
      <c r="I166" s="12"/>
      <c r="J166" s="13"/>
      <c r="K166" s="12"/>
    </row>
    <row r="167" spans="1:11" ht="41.25" customHeight="1">
      <c r="A167" s="621">
        <v>97</v>
      </c>
      <c r="B167" s="39" t="s">
        <v>635</v>
      </c>
      <c r="C167" s="42" t="s">
        <v>624</v>
      </c>
      <c r="D167" s="39">
        <v>100</v>
      </c>
      <c r="E167" s="630">
        <f>43.7*400</f>
        <v>17480</v>
      </c>
      <c r="F167" s="14"/>
      <c r="G167" s="14"/>
      <c r="H167" s="14"/>
      <c r="I167" s="618"/>
      <c r="J167" s="15"/>
      <c r="K167" s="14"/>
    </row>
    <row r="168" spans="1:11" ht="45.75" customHeight="1">
      <c r="A168" s="622"/>
      <c r="B168" s="39" t="s">
        <v>635</v>
      </c>
      <c r="C168" s="42" t="s">
        <v>625</v>
      </c>
      <c r="D168" s="39">
        <v>100</v>
      </c>
      <c r="E168" s="631"/>
      <c r="F168" s="16"/>
      <c r="G168" s="16"/>
      <c r="H168" s="16"/>
      <c r="I168" s="619"/>
      <c r="J168" s="17"/>
      <c r="K168" s="16"/>
    </row>
    <row r="169" spans="1:11" ht="25.5">
      <c r="A169" s="622"/>
      <c r="B169" s="39" t="s">
        <v>635</v>
      </c>
      <c r="C169" s="42" t="s">
        <v>626</v>
      </c>
      <c r="D169" s="39">
        <v>100</v>
      </c>
      <c r="E169" s="631"/>
      <c r="F169" s="16"/>
      <c r="G169" s="16"/>
      <c r="H169" s="16"/>
      <c r="I169" s="619"/>
      <c r="J169" s="17"/>
      <c r="K169" s="16"/>
    </row>
    <row r="170" spans="1:11" ht="26.25" thickBot="1">
      <c r="A170" s="623"/>
      <c r="B170" s="39" t="s">
        <v>635</v>
      </c>
      <c r="C170" s="42" t="s">
        <v>627</v>
      </c>
      <c r="D170" s="39">
        <v>100</v>
      </c>
      <c r="E170" s="632"/>
      <c r="F170" s="19"/>
      <c r="G170" s="19"/>
      <c r="H170" s="19"/>
      <c r="I170" s="620"/>
      <c r="J170" s="20"/>
      <c r="K170" s="19"/>
    </row>
    <row r="171" spans="1:11" ht="13.5" thickBot="1">
      <c r="A171" s="38">
        <v>98</v>
      </c>
      <c r="B171" s="39" t="s">
        <v>1181</v>
      </c>
      <c r="C171" s="42" t="s">
        <v>1501</v>
      </c>
      <c r="D171" s="39">
        <v>2000</v>
      </c>
      <c r="E171" s="11">
        <v>1725</v>
      </c>
      <c r="F171" s="12"/>
      <c r="G171" s="12"/>
      <c r="H171" s="12"/>
      <c r="I171" s="12"/>
      <c r="J171" s="13"/>
      <c r="K171" s="12"/>
    </row>
    <row r="172" spans="1:11" ht="39" thickBot="1">
      <c r="A172" s="38">
        <v>99</v>
      </c>
      <c r="B172" s="39" t="s">
        <v>334</v>
      </c>
      <c r="C172" s="55" t="s">
        <v>488</v>
      </c>
      <c r="D172" s="39">
        <v>50</v>
      </c>
      <c r="E172" s="11">
        <v>875</v>
      </c>
      <c r="F172" s="12"/>
      <c r="G172" s="12"/>
      <c r="H172" s="12"/>
      <c r="I172" s="12"/>
      <c r="J172" s="13"/>
      <c r="K172" s="12"/>
    </row>
    <row r="173" spans="1:11" ht="39" thickBot="1">
      <c r="A173" s="38">
        <v>100</v>
      </c>
      <c r="B173" s="39" t="s">
        <v>334</v>
      </c>
      <c r="C173" s="55" t="s">
        <v>229</v>
      </c>
      <c r="D173" s="39">
        <v>50</v>
      </c>
      <c r="E173" s="11">
        <v>875</v>
      </c>
      <c r="F173" s="12"/>
      <c r="G173" s="12"/>
      <c r="H173" s="12"/>
      <c r="I173" s="12"/>
      <c r="J173" s="13"/>
      <c r="K173" s="12"/>
    </row>
    <row r="174" spans="1:11" ht="25.5">
      <c r="A174" s="621">
        <v>101</v>
      </c>
      <c r="B174" s="39" t="s">
        <v>292</v>
      </c>
      <c r="C174" s="42" t="s">
        <v>536</v>
      </c>
      <c r="D174" s="39">
        <v>120</v>
      </c>
      <c r="E174" s="630">
        <v>5462.5</v>
      </c>
      <c r="F174" s="14"/>
      <c r="G174" s="14"/>
      <c r="H174" s="14"/>
      <c r="I174" s="618"/>
      <c r="J174" s="15"/>
      <c r="K174" s="14"/>
    </row>
    <row r="175" spans="1:11" ht="25.5">
      <c r="A175" s="622"/>
      <c r="B175" s="39" t="s">
        <v>292</v>
      </c>
      <c r="C175" s="42" t="s">
        <v>1401</v>
      </c>
      <c r="D175" s="39">
        <v>120</v>
      </c>
      <c r="E175" s="631"/>
      <c r="F175" s="16"/>
      <c r="G175" s="16"/>
      <c r="H175" s="16"/>
      <c r="I175" s="619"/>
      <c r="J175" s="17"/>
      <c r="K175" s="16"/>
    </row>
    <row r="176" spans="1:11" ht="25.5">
      <c r="A176" s="622"/>
      <c r="B176" s="39" t="s">
        <v>292</v>
      </c>
      <c r="C176" s="42" t="s">
        <v>765</v>
      </c>
      <c r="D176" s="39">
        <v>200</v>
      </c>
      <c r="E176" s="631"/>
      <c r="F176" s="16"/>
      <c r="G176" s="16"/>
      <c r="H176" s="16"/>
      <c r="I176" s="619"/>
      <c r="J176" s="17"/>
      <c r="K176" s="16"/>
    </row>
    <row r="177" spans="1:11" ht="25.5">
      <c r="A177" s="622"/>
      <c r="B177" s="39" t="s">
        <v>292</v>
      </c>
      <c r="C177" s="42" t="s">
        <v>766</v>
      </c>
      <c r="D177" s="39">
        <v>200</v>
      </c>
      <c r="E177" s="631"/>
      <c r="F177" s="16"/>
      <c r="G177" s="16"/>
      <c r="H177" s="16"/>
      <c r="I177" s="619"/>
      <c r="J177" s="17"/>
      <c r="K177" s="16"/>
    </row>
    <row r="178" spans="1:11" ht="25.5">
      <c r="A178" s="622"/>
      <c r="B178" s="39" t="s">
        <v>292</v>
      </c>
      <c r="C178" s="42" t="s">
        <v>31</v>
      </c>
      <c r="D178" s="39">
        <v>200</v>
      </c>
      <c r="E178" s="631"/>
      <c r="F178" s="16"/>
      <c r="G178" s="16"/>
      <c r="H178" s="16"/>
      <c r="I178" s="619"/>
      <c r="J178" s="17"/>
      <c r="K178" s="16"/>
    </row>
    <row r="179" spans="1:11" ht="25.5">
      <c r="A179" s="622"/>
      <c r="B179" s="39" t="s">
        <v>292</v>
      </c>
      <c r="C179" s="42" t="s">
        <v>1383</v>
      </c>
      <c r="D179" s="39">
        <v>60</v>
      </c>
      <c r="E179" s="631"/>
      <c r="F179" s="16"/>
      <c r="G179" s="16"/>
      <c r="H179" s="16"/>
      <c r="I179" s="619"/>
      <c r="J179" s="17"/>
      <c r="K179" s="16"/>
    </row>
    <row r="180" spans="1:11" ht="26.25" thickBot="1">
      <c r="A180" s="623"/>
      <c r="B180" s="39" t="s">
        <v>292</v>
      </c>
      <c r="C180" s="42" t="s">
        <v>1235</v>
      </c>
      <c r="D180" s="39">
        <v>50</v>
      </c>
      <c r="E180" s="632"/>
      <c r="F180" s="19"/>
      <c r="G180" s="19"/>
      <c r="H180" s="19"/>
      <c r="I180" s="620"/>
      <c r="J180" s="20"/>
      <c r="K180" s="19"/>
    </row>
    <row r="181" spans="1:11" ht="13.5" thickBot="1">
      <c r="A181" s="38">
        <v>102</v>
      </c>
      <c r="B181" s="39" t="s">
        <v>335</v>
      </c>
      <c r="C181" s="42" t="s">
        <v>70</v>
      </c>
      <c r="D181" s="39">
        <v>20</v>
      </c>
      <c r="E181" s="11">
        <v>1794</v>
      </c>
      <c r="F181" s="12"/>
      <c r="G181" s="12"/>
      <c r="H181" s="12"/>
      <c r="I181" s="12"/>
      <c r="J181" s="13"/>
      <c r="K181" s="12"/>
    </row>
    <row r="182" spans="1:11" ht="13.5" thickBot="1">
      <c r="A182" s="38">
        <v>103</v>
      </c>
      <c r="B182" s="39" t="s">
        <v>335</v>
      </c>
      <c r="C182" s="42" t="s">
        <v>71</v>
      </c>
      <c r="D182" s="39">
        <v>20</v>
      </c>
      <c r="E182" s="11">
        <v>1794</v>
      </c>
      <c r="F182" s="12"/>
      <c r="G182" s="12"/>
      <c r="H182" s="12"/>
      <c r="I182" s="12"/>
      <c r="J182" s="13"/>
      <c r="K182" s="12"/>
    </row>
    <row r="183" spans="1:11" ht="13.5" thickBot="1">
      <c r="A183" s="38">
        <v>104</v>
      </c>
      <c r="B183" s="39" t="s">
        <v>282</v>
      </c>
      <c r="C183" s="42" t="s">
        <v>1590</v>
      </c>
      <c r="D183" s="39">
        <v>300</v>
      </c>
      <c r="E183" s="11">
        <v>662.4</v>
      </c>
      <c r="F183" s="12"/>
      <c r="G183" s="12"/>
      <c r="H183" s="12"/>
      <c r="I183" s="12"/>
      <c r="J183" s="13"/>
      <c r="K183" s="12"/>
    </row>
    <row r="184" spans="1:11" ht="13.5" thickBot="1">
      <c r="A184" s="38">
        <v>105</v>
      </c>
      <c r="B184" s="39" t="s">
        <v>282</v>
      </c>
      <c r="C184" s="42" t="s">
        <v>1589</v>
      </c>
      <c r="D184" s="39">
        <v>300</v>
      </c>
      <c r="E184" s="11">
        <v>662.4</v>
      </c>
      <c r="F184" s="12"/>
      <c r="G184" s="12"/>
      <c r="H184" s="12"/>
      <c r="I184" s="12"/>
      <c r="J184" s="13"/>
      <c r="K184" s="12"/>
    </row>
    <row r="185" spans="1:11" ht="12.75">
      <c r="A185" s="621">
        <v>106</v>
      </c>
      <c r="B185" s="39" t="s">
        <v>282</v>
      </c>
      <c r="C185" s="42" t="s">
        <v>1210</v>
      </c>
      <c r="D185" s="39">
        <v>200</v>
      </c>
      <c r="E185" s="630">
        <f>10.35*800</f>
        <v>8280</v>
      </c>
      <c r="F185" s="14"/>
      <c r="G185" s="14"/>
      <c r="H185" s="14"/>
      <c r="I185" s="618"/>
      <c r="J185" s="15"/>
      <c r="K185" s="14"/>
    </row>
    <row r="186" spans="1:11" ht="12.75">
      <c r="A186" s="622"/>
      <c r="B186" s="39" t="s">
        <v>282</v>
      </c>
      <c r="C186" s="42" t="s">
        <v>756</v>
      </c>
      <c r="D186" s="39">
        <v>200</v>
      </c>
      <c r="E186" s="631"/>
      <c r="F186" s="16"/>
      <c r="G186" s="16"/>
      <c r="H186" s="16"/>
      <c r="I186" s="619"/>
      <c r="J186" s="17"/>
      <c r="K186" s="16"/>
    </row>
    <row r="187" spans="1:11" ht="12.75">
      <c r="A187" s="622"/>
      <c r="B187" s="39" t="s">
        <v>282</v>
      </c>
      <c r="C187" s="42" t="s">
        <v>757</v>
      </c>
      <c r="D187" s="39">
        <v>200</v>
      </c>
      <c r="E187" s="631"/>
      <c r="F187" s="16"/>
      <c r="G187" s="16"/>
      <c r="H187" s="16"/>
      <c r="I187" s="619"/>
      <c r="J187" s="17"/>
      <c r="K187" s="16"/>
    </row>
    <row r="188" spans="1:11" ht="13.5" thickBot="1">
      <c r="A188" s="623"/>
      <c r="B188" s="39" t="s">
        <v>282</v>
      </c>
      <c r="C188" s="42" t="s">
        <v>1209</v>
      </c>
      <c r="D188" s="39">
        <v>200</v>
      </c>
      <c r="E188" s="632"/>
      <c r="F188" s="19"/>
      <c r="G188" s="19"/>
      <c r="H188" s="19"/>
      <c r="I188" s="620"/>
      <c r="J188" s="20"/>
      <c r="K188" s="19"/>
    </row>
    <row r="189" spans="1:11" ht="13.5" thickBot="1">
      <c r="A189" s="38">
        <v>107</v>
      </c>
      <c r="B189" s="39" t="s">
        <v>282</v>
      </c>
      <c r="C189" s="42" t="s">
        <v>1591</v>
      </c>
      <c r="D189" s="39">
        <v>600</v>
      </c>
      <c r="E189" s="11">
        <f aca="true" t="shared" si="0" ref="E189:E194">2.208*D189</f>
        <v>1324.8000000000002</v>
      </c>
      <c r="F189" s="12"/>
      <c r="G189" s="12"/>
      <c r="H189" s="12"/>
      <c r="I189" s="12"/>
      <c r="J189" s="13"/>
      <c r="K189" s="12"/>
    </row>
    <row r="190" spans="1:11" ht="13.5" thickBot="1">
      <c r="A190" s="38">
        <v>108</v>
      </c>
      <c r="B190" s="39" t="s">
        <v>282</v>
      </c>
      <c r="C190" s="42" t="s">
        <v>226</v>
      </c>
      <c r="D190" s="39">
        <v>600</v>
      </c>
      <c r="E190" s="11">
        <f t="shared" si="0"/>
        <v>1324.8000000000002</v>
      </c>
      <c r="F190" s="12"/>
      <c r="G190" s="12"/>
      <c r="H190" s="12"/>
      <c r="I190" s="12"/>
      <c r="J190" s="13"/>
      <c r="K190" s="12"/>
    </row>
    <row r="191" spans="1:11" ht="13.5" thickBot="1">
      <c r="A191" s="38">
        <v>109</v>
      </c>
      <c r="B191" s="39" t="s">
        <v>282</v>
      </c>
      <c r="C191" s="42" t="s">
        <v>227</v>
      </c>
      <c r="D191" s="39">
        <v>2500</v>
      </c>
      <c r="E191" s="11">
        <f t="shared" si="0"/>
        <v>5520.000000000001</v>
      </c>
      <c r="F191" s="12"/>
      <c r="G191" s="12"/>
      <c r="H191" s="12"/>
      <c r="I191" s="12"/>
      <c r="J191" s="13"/>
      <c r="K191" s="12"/>
    </row>
    <row r="192" spans="1:11" ht="13.5" thickBot="1">
      <c r="A192" s="38">
        <v>110</v>
      </c>
      <c r="B192" s="39" t="s">
        <v>282</v>
      </c>
      <c r="C192" s="42" t="s">
        <v>228</v>
      </c>
      <c r="D192" s="39">
        <v>2500</v>
      </c>
      <c r="E192" s="11">
        <f t="shared" si="0"/>
        <v>5520.000000000001</v>
      </c>
      <c r="F192" s="12"/>
      <c r="G192" s="12"/>
      <c r="H192" s="12"/>
      <c r="I192" s="12"/>
      <c r="J192" s="13"/>
      <c r="K192" s="12"/>
    </row>
    <row r="193" spans="1:11" ht="13.5" thickBot="1">
      <c r="A193" s="38">
        <v>111</v>
      </c>
      <c r="B193" s="39" t="s">
        <v>282</v>
      </c>
      <c r="C193" s="42" t="s">
        <v>7</v>
      </c>
      <c r="D193" s="39">
        <v>2500</v>
      </c>
      <c r="E193" s="11">
        <f t="shared" si="0"/>
        <v>5520.000000000001</v>
      </c>
      <c r="F193" s="12"/>
      <c r="G193" s="12"/>
      <c r="H193" s="12"/>
      <c r="I193" s="12"/>
      <c r="J193" s="13"/>
      <c r="K193" s="12"/>
    </row>
    <row r="194" spans="1:11" ht="13.5" thickBot="1">
      <c r="A194" s="38">
        <v>112</v>
      </c>
      <c r="B194" s="39" t="s">
        <v>282</v>
      </c>
      <c r="C194" s="42" t="s">
        <v>8</v>
      </c>
      <c r="D194" s="39">
        <v>1500</v>
      </c>
      <c r="E194" s="11">
        <f t="shared" si="0"/>
        <v>3312.0000000000005</v>
      </c>
      <c r="F194" s="12"/>
      <c r="G194" s="12"/>
      <c r="H194" s="12"/>
      <c r="I194" s="12"/>
      <c r="J194" s="13"/>
      <c r="K194" s="12"/>
    </row>
    <row r="195" spans="1:11" ht="13.5" thickBot="1">
      <c r="A195" s="38">
        <v>113</v>
      </c>
      <c r="B195" s="39"/>
      <c r="C195" s="43" t="s">
        <v>16</v>
      </c>
      <c r="D195" s="39">
        <v>30</v>
      </c>
      <c r="E195" s="11">
        <v>249.78</v>
      </c>
      <c r="F195" s="12"/>
      <c r="G195" s="12"/>
      <c r="H195" s="12"/>
      <c r="I195" s="12"/>
      <c r="J195" s="13"/>
      <c r="K195" s="12"/>
    </row>
    <row r="196" spans="1:11" ht="13.5" thickBot="1">
      <c r="A196" s="38">
        <v>114</v>
      </c>
      <c r="B196" s="39" t="s">
        <v>283</v>
      </c>
      <c r="C196" s="42" t="s">
        <v>559</v>
      </c>
      <c r="D196" s="39">
        <v>1500</v>
      </c>
      <c r="E196" s="11">
        <v>1361.03</v>
      </c>
      <c r="F196" s="12"/>
      <c r="G196" s="12"/>
      <c r="H196" s="12"/>
      <c r="I196" s="12"/>
      <c r="J196" s="13"/>
      <c r="K196" s="12"/>
    </row>
    <row r="197" spans="1:11" ht="13.5" thickBot="1">
      <c r="A197" s="38">
        <v>115</v>
      </c>
      <c r="B197" s="39" t="s">
        <v>283</v>
      </c>
      <c r="C197" s="42" t="s">
        <v>1208</v>
      </c>
      <c r="D197" s="39">
        <v>1500</v>
      </c>
      <c r="E197" s="11">
        <v>370.88</v>
      </c>
      <c r="F197" s="12"/>
      <c r="G197" s="12"/>
      <c r="H197" s="12"/>
      <c r="I197" s="12"/>
      <c r="J197" s="13"/>
      <c r="K197" s="12"/>
    </row>
    <row r="198" spans="1:11" ht="13.5" thickBot="1">
      <c r="A198" s="38">
        <v>116</v>
      </c>
      <c r="B198" s="39" t="s">
        <v>283</v>
      </c>
      <c r="C198" s="42" t="s">
        <v>1434</v>
      </c>
      <c r="D198" s="39">
        <v>1500</v>
      </c>
      <c r="E198" s="11">
        <v>669.3</v>
      </c>
      <c r="F198" s="12"/>
      <c r="G198" s="12"/>
      <c r="H198" s="12"/>
      <c r="I198" s="12"/>
      <c r="J198" s="13"/>
      <c r="K198" s="12"/>
    </row>
    <row r="199" spans="1:11" ht="13.5" thickBot="1">
      <c r="A199" s="38">
        <v>117</v>
      </c>
      <c r="B199" s="39" t="s">
        <v>283</v>
      </c>
      <c r="C199" s="42" t="s">
        <v>1161</v>
      </c>
      <c r="D199" s="39">
        <v>1500</v>
      </c>
      <c r="E199" s="11">
        <v>2565.95</v>
      </c>
      <c r="F199" s="12"/>
      <c r="G199" s="12"/>
      <c r="H199" s="12"/>
      <c r="I199" s="12"/>
      <c r="J199" s="13"/>
      <c r="K199" s="12"/>
    </row>
    <row r="200" spans="1:11" ht="13.5" thickBot="1">
      <c r="A200" s="38">
        <v>118</v>
      </c>
      <c r="B200" s="39" t="s">
        <v>283</v>
      </c>
      <c r="C200" s="42" t="s">
        <v>195</v>
      </c>
      <c r="D200" s="39">
        <v>500</v>
      </c>
      <c r="E200" s="11">
        <v>1251.77</v>
      </c>
      <c r="F200" s="12"/>
      <c r="G200" s="12"/>
      <c r="H200" s="12"/>
      <c r="I200" s="12"/>
      <c r="J200" s="13"/>
      <c r="K200" s="12"/>
    </row>
    <row r="201" spans="1:11" ht="13.5" thickBot="1">
      <c r="A201" s="38">
        <v>119</v>
      </c>
      <c r="B201" s="39" t="s">
        <v>283</v>
      </c>
      <c r="C201" s="42" t="s">
        <v>196</v>
      </c>
      <c r="D201" s="39">
        <v>500</v>
      </c>
      <c r="E201" s="11">
        <v>1643.35</v>
      </c>
      <c r="F201" s="12"/>
      <c r="G201" s="12"/>
      <c r="H201" s="12"/>
      <c r="I201" s="12"/>
      <c r="J201" s="13"/>
      <c r="K201" s="12"/>
    </row>
    <row r="202" spans="1:11" ht="13.5" thickBot="1">
      <c r="A202" s="38">
        <v>120</v>
      </c>
      <c r="B202" s="39" t="s">
        <v>283</v>
      </c>
      <c r="C202" s="42" t="s">
        <v>1160</v>
      </c>
      <c r="D202" s="39">
        <v>1000</v>
      </c>
      <c r="E202" s="11">
        <v>861.35</v>
      </c>
      <c r="F202" s="12"/>
      <c r="G202" s="12"/>
      <c r="H202" s="12"/>
      <c r="I202" s="12"/>
      <c r="J202" s="13"/>
      <c r="K202" s="12"/>
    </row>
    <row r="203" spans="1:11" ht="13.5" thickBot="1">
      <c r="A203" s="38">
        <v>121</v>
      </c>
      <c r="B203" s="39" t="s">
        <v>283</v>
      </c>
      <c r="C203" s="42" t="s">
        <v>1158</v>
      </c>
      <c r="D203" s="39">
        <v>1500</v>
      </c>
      <c r="E203" s="11">
        <v>510.6</v>
      </c>
      <c r="F203" s="12"/>
      <c r="G203" s="12"/>
      <c r="H203" s="12"/>
      <c r="I203" s="12"/>
      <c r="J203" s="13"/>
      <c r="K203" s="12"/>
    </row>
    <row r="204" spans="1:11" ht="13.5" thickBot="1">
      <c r="A204" s="38">
        <v>122</v>
      </c>
      <c r="B204" s="39" t="s">
        <v>283</v>
      </c>
      <c r="C204" s="42" t="s">
        <v>1159</v>
      </c>
      <c r="D204" s="39">
        <v>1500</v>
      </c>
      <c r="E204" s="11">
        <v>1016.03</v>
      </c>
      <c r="F204" s="12"/>
      <c r="G204" s="12"/>
      <c r="H204" s="12"/>
      <c r="I204" s="12"/>
      <c r="J204" s="13"/>
      <c r="K204" s="12"/>
    </row>
    <row r="205" spans="1:11" ht="21" customHeight="1" thickBot="1">
      <c r="A205" s="38">
        <v>123</v>
      </c>
      <c r="B205" s="39" t="s">
        <v>283</v>
      </c>
      <c r="C205" s="42" t="s">
        <v>211</v>
      </c>
      <c r="D205" s="39">
        <v>1200</v>
      </c>
      <c r="E205" s="11">
        <v>715.67</v>
      </c>
      <c r="F205" s="12"/>
      <c r="G205" s="12"/>
      <c r="H205" s="12"/>
      <c r="I205" s="12"/>
      <c r="J205" s="13"/>
      <c r="K205" s="12"/>
    </row>
    <row r="206" spans="1:11" ht="13.5" thickBot="1">
      <c r="A206" s="38">
        <v>124</v>
      </c>
      <c r="B206" s="39" t="s">
        <v>283</v>
      </c>
      <c r="C206" s="42" t="s">
        <v>1112</v>
      </c>
      <c r="D206" s="39">
        <v>1200</v>
      </c>
      <c r="E206" s="11">
        <v>246.33</v>
      </c>
      <c r="F206" s="12"/>
      <c r="G206" s="12"/>
      <c r="H206" s="12"/>
      <c r="I206" s="12"/>
      <c r="J206" s="13"/>
      <c r="K206" s="12"/>
    </row>
    <row r="207" spans="1:11" ht="13.5" thickBot="1">
      <c r="A207" s="38">
        <v>125</v>
      </c>
      <c r="B207" s="39" t="s">
        <v>283</v>
      </c>
      <c r="C207" s="42" t="s">
        <v>1157</v>
      </c>
      <c r="D207" s="39">
        <v>1200</v>
      </c>
      <c r="E207" s="11">
        <v>445.46</v>
      </c>
      <c r="F207" s="12"/>
      <c r="G207" s="12"/>
      <c r="H207" s="12"/>
      <c r="I207" s="12"/>
      <c r="J207" s="13"/>
      <c r="K207" s="12"/>
    </row>
    <row r="208" spans="1:11" ht="13.5" thickBot="1">
      <c r="A208" s="38">
        <v>126</v>
      </c>
      <c r="B208" s="39"/>
      <c r="C208" s="42" t="s">
        <v>1232</v>
      </c>
      <c r="D208" s="39">
        <v>1000</v>
      </c>
      <c r="E208" s="11">
        <v>1600</v>
      </c>
      <c r="F208" s="12"/>
      <c r="G208" s="12"/>
      <c r="H208" s="12"/>
      <c r="I208" s="12"/>
      <c r="J208" s="13"/>
      <c r="K208" s="12"/>
    </row>
    <row r="209" spans="1:11" ht="39" thickBot="1">
      <c r="A209" s="38">
        <v>127</v>
      </c>
      <c r="B209" s="39" t="s">
        <v>1180</v>
      </c>
      <c r="C209" s="55" t="s">
        <v>1236</v>
      </c>
      <c r="D209" s="39">
        <v>50</v>
      </c>
      <c r="E209" s="11">
        <f>22*D209</f>
        <v>1100</v>
      </c>
      <c r="F209" s="12"/>
      <c r="G209" s="12"/>
      <c r="H209" s="12"/>
      <c r="I209" s="12"/>
      <c r="J209" s="13"/>
      <c r="K209" s="12"/>
    </row>
    <row r="210" spans="1:11" ht="39" thickBot="1">
      <c r="A210" s="38">
        <v>128</v>
      </c>
      <c r="B210" s="39" t="s">
        <v>1180</v>
      </c>
      <c r="C210" s="55" t="s">
        <v>383</v>
      </c>
      <c r="D210" s="39">
        <v>150</v>
      </c>
      <c r="E210" s="11">
        <f>22*D210</f>
        <v>3300</v>
      </c>
      <c r="F210" s="12"/>
      <c r="G210" s="12"/>
      <c r="H210" s="12"/>
      <c r="I210" s="12"/>
      <c r="J210" s="13"/>
      <c r="K210" s="12"/>
    </row>
    <row r="211" spans="1:11" ht="39" thickBot="1">
      <c r="A211" s="38">
        <v>129</v>
      </c>
      <c r="B211" s="39" t="s">
        <v>1180</v>
      </c>
      <c r="C211" s="55" t="s">
        <v>382</v>
      </c>
      <c r="D211" s="39">
        <v>400</v>
      </c>
      <c r="E211" s="11">
        <f>22*D211</f>
        <v>8800</v>
      </c>
      <c r="F211" s="12"/>
      <c r="G211" s="12"/>
      <c r="H211" s="12"/>
      <c r="I211" s="12"/>
      <c r="J211" s="13"/>
      <c r="K211" s="12"/>
    </row>
    <row r="212" spans="1:11" ht="26.25" thickBot="1">
      <c r="A212" s="38">
        <v>130</v>
      </c>
      <c r="B212" s="39" t="s">
        <v>1179</v>
      </c>
      <c r="C212" s="42" t="s">
        <v>527</v>
      </c>
      <c r="D212" s="39">
        <v>1000</v>
      </c>
      <c r="E212" s="11">
        <f>10.925*D212</f>
        <v>10925</v>
      </c>
      <c r="F212" s="12"/>
      <c r="G212" s="12"/>
      <c r="H212" s="12"/>
      <c r="I212" s="12"/>
      <c r="J212" s="13"/>
      <c r="K212" s="12"/>
    </row>
    <row r="213" spans="1:11" ht="26.25" thickBot="1">
      <c r="A213" s="38">
        <v>131</v>
      </c>
      <c r="B213" s="39" t="s">
        <v>1179</v>
      </c>
      <c r="C213" s="42" t="s">
        <v>528</v>
      </c>
      <c r="D213" s="39">
        <v>150</v>
      </c>
      <c r="E213" s="11">
        <f>11.96*D213</f>
        <v>1794.0000000000002</v>
      </c>
      <c r="F213" s="12"/>
      <c r="G213" s="12"/>
      <c r="H213" s="12"/>
      <c r="I213" s="12"/>
      <c r="J213" s="13"/>
      <c r="K213" s="12"/>
    </row>
    <row r="214" spans="1:11" ht="13.5" thickBot="1">
      <c r="A214" s="38">
        <v>132</v>
      </c>
      <c r="B214" s="39" t="s">
        <v>336</v>
      </c>
      <c r="C214" s="42" t="s">
        <v>13</v>
      </c>
      <c r="D214" s="39">
        <v>600</v>
      </c>
      <c r="E214" s="11">
        <v>1283.4</v>
      </c>
      <c r="F214" s="12"/>
      <c r="G214" s="12"/>
      <c r="H214" s="12"/>
      <c r="I214" s="12"/>
      <c r="J214" s="13"/>
      <c r="K214" s="12"/>
    </row>
    <row r="215" spans="1:11" ht="13.5" thickBot="1">
      <c r="A215" s="38">
        <v>133</v>
      </c>
      <c r="B215" s="39" t="s">
        <v>336</v>
      </c>
      <c r="C215" s="42" t="s">
        <v>1441</v>
      </c>
      <c r="D215" s="39">
        <v>200</v>
      </c>
      <c r="E215" s="11">
        <v>34.5</v>
      </c>
      <c r="F215" s="12"/>
      <c r="G215" s="12"/>
      <c r="H215" s="12"/>
      <c r="I215" s="12"/>
      <c r="J215" s="13"/>
      <c r="K215" s="12"/>
    </row>
    <row r="216" spans="1:11" ht="13.5" thickBot="1">
      <c r="A216" s="38">
        <v>134</v>
      </c>
      <c r="B216" s="39" t="s">
        <v>284</v>
      </c>
      <c r="C216" s="42" t="s">
        <v>1596</v>
      </c>
      <c r="D216" s="39">
        <v>800</v>
      </c>
      <c r="E216" s="11">
        <f>85.1*D216</f>
        <v>68080</v>
      </c>
      <c r="F216" s="12"/>
      <c r="G216" s="12"/>
      <c r="H216" s="12"/>
      <c r="I216" s="12"/>
      <c r="J216" s="13"/>
      <c r="K216" s="12"/>
    </row>
    <row r="217" spans="1:11" ht="13.5" thickBot="1">
      <c r="A217" s="38">
        <v>135</v>
      </c>
      <c r="B217" s="39" t="s">
        <v>285</v>
      </c>
      <c r="C217" s="42" t="s">
        <v>1388</v>
      </c>
      <c r="D217" s="39">
        <v>100</v>
      </c>
      <c r="E217" s="11">
        <v>614.1</v>
      </c>
      <c r="F217" s="12"/>
      <c r="G217" s="12"/>
      <c r="H217" s="12"/>
      <c r="I217" s="12"/>
      <c r="J217" s="13"/>
      <c r="K217" s="12"/>
    </row>
    <row r="218" spans="1:11" ht="13.5" thickBot="1">
      <c r="A218" s="38">
        <v>136</v>
      </c>
      <c r="B218" s="39" t="s">
        <v>285</v>
      </c>
      <c r="C218" s="42" t="s">
        <v>1387</v>
      </c>
      <c r="D218" s="39">
        <v>100</v>
      </c>
      <c r="E218" s="11">
        <v>614.1</v>
      </c>
      <c r="F218" s="12"/>
      <c r="G218" s="12"/>
      <c r="H218" s="12"/>
      <c r="I218" s="12"/>
      <c r="J218" s="13"/>
      <c r="K218" s="12"/>
    </row>
    <row r="219" spans="1:11" ht="13.5" thickBot="1">
      <c r="A219" s="38">
        <v>137</v>
      </c>
      <c r="B219" s="39" t="s">
        <v>285</v>
      </c>
      <c r="C219" s="42" t="s">
        <v>169</v>
      </c>
      <c r="D219" s="39">
        <v>100</v>
      </c>
      <c r="E219" s="11">
        <v>614.1</v>
      </c>
      <c r="F219" s="12"/>
      <c r="G219" s="12"/>
      <c r="H219" s="12"/>
      <c r="I219" s="12"/>
      <c r="J219" s="13"/>
      <c r="K219" s="12"/>
    </row>
    <row r="220" spans="1:11" ht="39" thickBot="1">
      <c r="A220" s="38">
        <v>138</v>
      </c>
      <c r="B220" s="39"/>
      <c r="C220" s="42" t="s">
        <v>1566</v>
      </c>
      <c r="D220" s="39">
        <v>20</v>
      </c>
      <c r="E220" s="11">
        <f>163.3*D220</f>
        <v>3266</v>
      </c>
      <c r="F220" s="12"/>
      <c r="G220" s="12"/>
      <c r="H220" s="12"/>
      <c r="I220" s="12"/>
      <c r="J220" s="13"/>
      <c r="K220" s="12"/>
    </row>
    <row r="221" spans="1:11" ht="13.5" thickBot="1">
      <c r="A221" s="38">
        <v>139</v>
      </c>
      <c r="B221" s="39" t="s">
        <v>337</v>
      </c>
      <c r="C221" s="42" t="s">
        <v>991</v>
      </c>
      <c r="D221" s="39" t="s">
        <v>318</v>
      </c>
      <c r="E221" s="11">
        <v>146.63</v>
      </c>
      <c r="F221" s="12"/>
      <c r="G221" s="12"/>
      <c r="H221" s="12"/>
      <c r="I221" s="12"/>
      <c r="J221" s="13"/>
      <c r="K221" s="12"/>
    </row>
    <row r="222" spans="1:11" ht="13.5" thickBot="1">
      <c r="A222" s="38">
        <v>140</v>
      </c>
      <c r="B222" s="39" t="s">
        <v>337</v>
      </c>
      <c r="C222" s="42" t="s">
        <v>990</v>
      </c>
      <c r="D222" s="39" t="s">
        <v>318</v>
      </c>
      <c r="E222" s="11">
        <v>69</v>
      </c>
      <c r="F222" s="12"/>
      <c r="G222" s="12"/>
      <c r="H222" s="12"/>
      <c r="I222" s="12"/>
      <c r="J222" s="13"/>
      <c r="K222" s="12"/>
    </row>
    <row r="223" spans="1:11" ht="12.75">
      <c r="A223" s="621">
        <v>141</v>
      </c>
      <c r="B223" s="39" t="s">
        <v>338</v>
      </c>
      <c r="C223" s="42" t="s">
        <v>1419</v>
      </c>
      <c r="D223" s="39">
        <v>500</v>
      </c>
      <c r="E223" s="630">
        <v>677.35</v>
      </c>
      <c r="F223" s="14"/>
      <c r="G223" s="14"/>
      <c r="H223" s="14"/>
      <c r="I223" s="618"/>
      <c r="J223" s="15"/>
      <c r="K223" s="14"/>
    </row>
    <row r="224" spans="1:11" ht="12.75">
      <c r="A224" s="622"/>
      <c r="B224" s="39" t="s">
        <v>338</v>
      </c>
      <c r="C224" s="42" t="s">
        <v>1420</v>
      </c>
      <c r="D224" s="39">
        <v>500</v>
      </c>
      <c r="E224" s="631"/>
      <c r="F224" s="16"/>
      <c r="G224" s="16"/>
      <c r="H224" s="16"/>
      <c r="I224" s="619"/>
      <c r="J224" s="17"/>
      <c r="K224" s="16"/>
    </row>
    <row r="225" spans="1:11" ht="12.75">
      <c r="A225" s="622"/>
      <c r="B225" s="39" t="s">
        <v>338</v>
      </c>
      <c r="C225" s="42" t="s">
        <v>238</v>
      </c>
      <c r="D225" s="39">
        <v>500</v>
      </c>
      <c r="E225" s="631"/>
      <c r="F225" s="16"/>
      <c r="G225" s="16"/>
      <c r="H225" s="16"/>
      <c r="I225" s="619"/>
      <c r="J225" s="17"/>
      <c r="K225" s="16"/>
    </row>
    <row r="226" spans="1:11" ht="12.75">
      <c r="A226" s="622"/>
      <c r="B226" s="39" t="s">
        <v>338</v>
      </c>
      <c r="C226" s="42" t="s">
        <v>239</v>
      </c>
      <c r="D226" s="39">
        <v>500</v>
      </c>
      <c r="E226" s="631"/>
      <c r="F226" s="16"/>
      <c r="G226" s="16"/>
      <c r="H226" s="16"/>
      <c r="I226" s="619"/>
      <c r="J226" s="17"/>
      <c r="K226" s="16"/>
    </row>
    <row r="227" spans="1:11" ht="13.5" thickBot="1">
      <c r="A227" s="623"/>
      <c r="B227" s="39" t="s">
        <v>338</v>
      </c>
      <c r="C227" s="42" t="s">
        <v>168</v>
      </c>
      <c r="D227" s="39">
        <v>500</v>
      </c>
      <c r="E227" s="632"/>
      <c r="F227" s="19"/>
      <c r="G227" s="19"/>
      <c r="H227" s="19"/>
      <c r="I227" s="620"/>
      <c r="J227" s="20"/>
      <c r="K227" s="19"/>
    </row>
    <row r="228" spans="1:11" ht="13.5" thickBot="1">
      <c r="A228" s="38">
        <v>142</v>
      </c>
      <c r="B228" s="39" t="s">
        <v>286</v>
      </c>
      <c r="C228" s="55" t="s">
        <v>194</v>
      </c>
      <c r="D228" s="39">
        <v>80</v>
      </c>
      <c r="E228" s="11">
        <f>13.94*D228</f>
        <v>1115.2</v>
      </c>
      <c r="F228" s="12"/>
      <c r="G228" s="12"/>
      <c r="H228" s="12"/>
      <c r="I228" s="12"/>
      <c r="J228" s="13"/>
      <c r="K228" s="12"/>
    </row>
    <row r="229" spans="1:11" ht="13.5" thickBot="1">
      <c r="A229" s="38">
        <v>143</v>
      </c>
      <c r="B229" s="39" t="s">
        <v>286</v>
      </c>
      <c r="C229" s="55" t="s">
        <v>1544</v>
      </c>
      <c r="D229" s="39">
        <v>80</v>
      </c>
      <c r="E229" s="11">
        <f>27.58*D229</f>
        <v>2206.3999999999996</v>
      </c>
      <c r="F229" s="12"/>
      <c r="G229" s="12"/>
      <c r="H229" s="12"/>
      <c r="I229" s="12"/>
      <c r="J229" s="13"/>
      <c r="K229" s="12"/>
    </row>
    <row r="230" spans="1:11" ht="13.5" thickBot="1">
      <c r="A230" s="38">
        <v>144</v>
      </c>
      <c r="B230" s="39" t="s">
        <v>286</v>
      </c>
      <c r="C230" s="55" t="s">
        <v>1519</v>
      </c>
      <c r="D230" s="39">
        <v>80</v>
      </c>
      <c r="E230" s="11">
        <f>39.1*D230</f>
        <v>3128</v>
      </c>
      <c r="F230" s="12"/>
      <c r="G230" s="12"/>
      <c r="H230" s="12"/>
      <c r="I230" s="12"/>
      <c r="J230" s="13"/>
      <c r="K230" s="12"/>
    </row>
    <row r="231" spans="1:11" ht="13.5" thickBot="1">
      <c r="A231" s="38">
        <v>145</v>
      </c>
      <c r="B231" s="39" t="s">
        <v>286</v>
      </c>
      <c r="C231" s="55" t="s">
        <v>1543</v>
      </c>
      <c r="D231" s="39">
        <v>80</v>
      </c>
      <c r="E231" s="11">
        <f>107.237*D231</f>
        <v>8578.96</v>
      </c>
      <c r="F231" s="12"/>
      <c r="G231" s="12"/>
      <c r="H231" s="12"/>
      <c r="I231" s="12"/>
      <c r="J231" s="13"/>
      <c r="K231" s="12"/>
    </row>
    <row r="232" spans="1:11" ht="13.5" thickBot="1">
      <c r="A232" s="38">
        <v>146</v>
      </c>
      <c r="B232" s="39" t="s">
        <v>370</v>
      </c>
      <c r="C232" s="42" t="s">
        <v>1213</v>
      </c>
      <c r="D232" s="39">
        <v>100</v>
      </c>
      <c r="E232" s="11">
        <v>58.65</v>
      </c>
      <c r="F232" s="12"/>
      <c r="G232" s="12"/>
      <c r="H232" s="12"/>
      <c r="I232" s="12"/>
      <c r="J232" s="13"/>
      <c r="K232" s="12"/>
    </row>
    <row r="233" spans="1:11" ht="13.5" thickBot="1">
      <c r="A233" s="38">
        <v>147</v>
      </c>
      <c r="B233" s="39" t="s">
        <v>370</v>
      </c>
      <c r="C233" s="42" t="s">
        <v>1214</v>
      </c>
      <c r="D233" s="39">
        <v>100</v>
      </c>
      <c r="E233" s="11">
        <v>69</v>
      </c>
      <c r="F233" s="12"/>
      <c r="G233" s="12"/>
      <c r="H233" s="12"/>
      <c r="I233" s="12"/>
      <c r="J233" s="13"/>
      <c r="K233" s="12"/>
    </row>
    <row r="234" spans="1:11" ht="13.5" thickBot="1">
      <c r="A234" s="38">
        <v>148</v>
      </c>
      <c r="B234" s="39" t="s">
        <v>370</v>
      </c>
      <c r="C234" s="42" t="s">
        <v>1215</v>
      </c>
      <c r="D234" s="39">
        <v>3000</v>
      </c>
      <c r="E234" s="11">
        <v>2725.5</v>
      </c>
      <c r="F234" s="12"/>
      <c r="G234" s="12"/>
      <c r="H234" s="12"/>
      <c r="I234" s="12"/>
      <c r="J234" s="13"/>
      <c r="K234" s="12"/>
    </row>
    <row r="235" spans="1:11" ht="13.5" thickBot="1">
      <c r="A235" s="38">
        <v>149</v>
      </c>
      <c r="B235" s="39" t="s">
        <v>370</v>
      </c>
      <c r="C235" s="42" t="s">
        <v>1216</v>
      </c>
      <c r="D235" s="39">
        <v>100</v>
      </c>
      <c r="E235" s="11">
        <v>133.4</v>
      </c>
      <c r="F235" s="12"/>
      <c r="G235" s="12"/>
      <c r="H235" s="12"/>
      <c r="I235" s="12"/>
      <c r="J235" s="13"/>
      <c r="K235" s="12"/>
    </row>
    <row r="236" spans="1:11" ht="13.5" thickBot="1">
      <c r="A236" s="38">
        <v>150</v>
      </c>
      <c r="B236" s="39" t="s">
        <v>370</v>
      </c>
      <c r="C236" s="42" t="s">
        <v>1217</v>
      </c>
      <c r="D236" s="39">
        <v>2000</v>
      </c>
      <c r="E236" s="11">
        <v>2875</v>
      </c>
      <c r="F236" s="12"/>
      <c r="G236" s="12"/>
      <c r="H236" s="12"/>
      <c r="I236" s="12"/>
      <c r="J236" s="13"/>
      <c r="K236" s="12"/>
    </row>
    <row r="237" spans="1:11" ht="13.5" thickBot="1">
      <c r="A237" s="38">
        <v>151</v>
      </c>
      <c r="B237" s="39" t="s">
        <v>370</v>
      </c>
      <c r="C237" s="55" t="s">
        <v>662</v>
      </c>
      <c r="D237" s="39">
        <v>1000</v>
      </c>
      <c r="E237" s="11">
        <v>1030</v>
      </c>
      <c r="F237" s="12"/>
      <c r="G237" s="12"/>
      <c r="H237" s="12"/>
      <c r="I237" s="12"/>
      <c r="J237" s="13"/>
      <c r="K237" s="12"/>
    </row>
    <row r="238" spans="1:11" ht="13.5" thickBot="1">
      <c r="A238" s="38">
        <v>152</v>
      </c>
      <c r="B238" s="39" t="s">
        <v>370</v>
      </c>
      <c r="C238" s="55" t="s">
        <v>661</v>
      </c>
      <c r="D238" s="39">
        <v>1000</v>
      </c>
      <c r="E238" s="11">
        <v>1030</v>
      </c>
      <c r="F238" s="12"/>
      <c r="G238" s="12"/>
      <c r="H238" s="12"/>
      <c r="I238" s="12"/>
      <c r="J238" s="13"/>
      <c r="K238" s="12"/>
    </row>
    <row r="239" spans="1:11" ht="13.5" thickBot="1">
      <c r="A239" s="38">
        <v>153</v>
      </c>
      <c r="B239" s="39" t="s">
        <v>370</v>
      </c>
      <c r="C239" s="42" t="s">
        <v>871</v>
      </c>
      <c r="D239" s="39">
        <v>500</v>
      </c>
      <c r="E239" s="11">
        <f>3.047*D239</f>
        <v>1523.5</v>
      </c>
      <c r="F239" s="12"/>
      <c r="G239" s="12"/>
      <c r="H239" s="12"/>
      <c r="I239" s="12"/>
      <c r="J239" s="13"/>
      <c r="K239" s="12"/>
    </row>
    <row r="240" spans="1:11" ht="13.5" thickBot="1">
      <c r="A240" s="38">
        <v>154</v>
      </c>
      <c r="B240" s="39" t="s">
        <v>370</v>
      </c>
      <c r="C240" s="42" t="s">
        <v>200</v>
      </c>
      <c r="D240" s="39">
        <v>500</v>
      </c>
      <c r="E240" s="11">
        <f>3.047*D240</f>
        <v>1523.5</v>
      </c>
      <c r="F240" s="12"/>
      <c r="G240" s="12"/>
      <c r="H240" s="12"/>
      <c r="I240" s="12"/>
      <c r="J240" s="13"/>
      <c r="K240" s="12"/>
    </row>
    <row r="241" spans="1:11" ht="13.5" thickBot="1">
      <c r="A241" s="38">
        <v>155</v>
      </c>
      <c r="B241" s="39" t="s">
        <v>370</v>
      </c>
      <c r="C241" s="42" t="s">
        <v>870</v>
      </c>
      <c r="D241" s="39">
        <v>500</v>
      </c>
      <c r="E241" s="11">
        <f>3.047*D241</f>
        <v>1523.5</v>
      </c>
      <c r="F241" s="12"/>
      <c r="G241" s="12"/>
      <c r="H241" s="12"/>
      <c r="I241" s="12"/>
      <c r="J241" s="13"/>
      <c r="K241" s="12"/>
    </row>
    <row r="242" spans="1:11" ht="13.5" thickBot="1">
      <c r="A242" s="38">
        <v>156</v>
      </c>
      <c r="B242" s="39" t="s">
        <v>370</v>
      </c>
      <c r="C242" s="42" t="s">
        <v>1229</v>
      </c>
      <c r="D242" s="39">
        <v>500</v>
      </c>
      <c r="E242" s="11">
        <f>3.047*D242</f>
        <v>1523.5</v>
      </c>
      <c r="F242" s="12"/>
      <c r="G242" s="12"/>
      <c r="H242" s="12"/>
      <c r="I242" s="12"/>
      <c r="J242" s="13"/>
      <c r="K242" s="12"/>
    </row>
    <row r="243" spans="1:11" ht="26.25" thickBot="1">
      <c r="A243" s="38">
        <v>157</v>
      </c>
      <c r="B243" s="39" t="s">
        <v>1199</v>
      </c>
      <c r="C243" s="55" t="s">
        <v>162</v>
      </c>
      <c r="D243" s="39">
        <v>50</v>
      </c>
      <c r="E243" s="11">
        <v>217.5</v>
      </c>
      <c r="F243" s="12"/>
      <c r="G243" s="12"/>
      <c r="H243" s="12"/>
      <c r="I243" s="12"/>
      <c r="J243" s="13"/>
      <c r="K243" s="12"/>
    </row>
    <row r="244" spans="1:11" ht="26.25" thickBot="1">
      <c r="A244" s="38">
        <v>158</v>
      </c>
      <c r="B244" s="39" t="s">
        <v>1199</v>
      </c>
      <c r="C244" s="55" t="s">
        <v>72</v>
      </c>
      <c r="D244" s="39">
        <v>50</v>
      </c>
      <c r="E244" s="11">
        <f>50*17</f>
        <v>850</v>
      </c>
      <c r="F244" s="12"/>
      <c r="G244" s="12"/>
      <c r="H244" s="12"/>
      <c r="I244" s="12"/>
      <c r="J244" s="13"/>
      <c r="K244" s="12"/>
    </row>
    <row r="245" spans="1:11" ht="26.25" thickBot="1">
      <c r="A245" s="38">
        <v>159</v>
      </c>
      <c r="B245" s="39" t="s">
        <v>1199</v>
      </c>
      <c r="C245" s="55" t="s">
        <v>73</v>
      </c>
      <c r="D245" s="39">
        <v>50</v>
      </c>
      <c r="E245" s="11">
        <f>50*17</f>
        <v>850</v>
      </c>
      <c r="F245" s="12"/>
      <c r="G245" s="12"/>
      <c r="H245" s="12"/>
      <c r="I245" s="12"/>
      <c r="J245" s="13"/>
      <c r="K245" s="12"/>
    </row>
    <row r="246" spans="1:11" ht="13.5" thickBot="1">
      <c r="A246" s="38">
        <v>160</v>
      </c>
      <c r="B246" s="39" t="s">
        <v>288</v>
      </c>
      <c r="C246" s="42" t="s">
        <v>1147</v>
      </c>
      <c r="D246" s="39">
        <v>30</v>
      </c>
      <c r="E246" s="11">
        <v>323.27</v>
      </c>
      <c r="F246" s="12"/>
      <c r="G246" s="12"/>
      <c r="H246" s="12"/>
      <c r="I246" s="12"/>
      <c r="J246" s="13"/>
      <c r="K246" s="12"/>
    </row>
    <row r="247" spans="1:11" ht="13.5" thickBot="1">
      <c r="A247" s="38">
        <v>161</v>
      </c>
      <c r="B247" s="39" t="s">
        <v>288</v>
      </c>
      <c r="C247" s="42" t="s">
        <v>1148</v>
      </c>
      <c r="D247" s="39">
        <v>30</v>
      </c>
      <c r="E247" s="11">
        <v>323.27</v>
      </c>
      <c r="F247" s="12"/>
      <c r="G247" s="12"/>
      <c r="H247" s="12"/>
      <c r="I247" s="12"/>
      <c r="J247" s="13"/>
      <c r="K247" s="12"/>
    </row>
    <row r="248" spans="1:11" ht="13.5" thickBot="1">
      <c r="A248" s="38">
        <v>162</v>
      </c>
      <c r="B248" s="39" t="s">
        <v>288</v>
      </c>
      <c r="C248" s="42" t="s">
        <v>1149</v>
      </c>
      <c r="D248" s="39">
        <v>30</v>
      </c>
      <c r="E248" s="11">
        <v>323.27</v>
      </c>
      <c r="F248" s="12"/>
      <c r="G248" s="12"/>
      <c r="H248" s="12"/>
      <c r="I248" s="12"/>
      <c r="J248" s="13"/>
      <c r="K248" s="12"/>
    </row>
    <row r="249" spans="1:11" ht="13.5" thickBot="1">
      <c r="A249" s="38">
        <v>163</v>
      </c>
      <c r="B249" s="39"/>
      <c r="C249" s="42" t="s">
        <v>1467</v>
      </c>
      <c r="D249" s="39">
        <v>240</v>
      </c>
      <c r="E249" s="11">
        <v>68.43</v>
      </c>
      <c r="F249" s="12"/>
      <c r="G249" s="12"/>
      <c r="H249" s="12"/>
      <c r="I249" s="12"/>
      <c r="J249" s="13"/>
      <c r="K249" s="12"/>
    </row>
    <row r="250" spans="1:11" ht="13.5" thickBot="1">
      <c r="A250" s="38">
        <v>164</v>
      </c>
      <c r="B250" s="39"/>
      <c r="C250" s="55" t="s">
        <v>656</v>
      </c>
      <c r="D250" s="39">
        <v>100</v>
      </c>
      <c r="E250" s="11">
        <f>100*7.5</f>
        <v>750</v>
      </c>
      <c r="F250" s="12"/>
      <c r="G250" s="12"/>
      <c r="H250" s="12"/>
      <c r="I250" s="12"/>
      <c r="J250" s="13"/>
      <c r="K250" s="12"/>
    </row>
    <row r="251" spans="1:11" ht="13.5" thickBot="1">
      <c r="A251" s="38">
        <v>165</v>
      </c>
      <c r="B251" s="39"/>
      <c r="C251" s="42" t="s">
        <v>1233</v>
      </c>
      <c r="D251" s="39">
        <v>8000</v>
      </c>
      <c r="E251" s="11">
        <v>152.08</v>
      </c>
      <c r="F251" s="12"/>
      <c r="G251" s="12"/>
      <c r="H251" s="12"/>
      <c r="I251" s="12"/>
      <c r="J251" s="13"/>
      <c r="K251" s="12"/>
    </row>
    <row r="252" spans="1:11" ht="13.5" thickBot="1">
      <c r="A252" s="38">
        <v>166</v>
      </c>
      <c r="B252" s="39" t="s">
        <v>287</v>
      </c>
      <c r="C252" s="42" t="s">
        <v>1131</v>
      </c>
      <c r="D252" s="39">
        <v>1000</v>
      </c>
      <c r="E252" s="11">
        <v>4000</v>
      </c>
      <c r="F252" s="12"/>
      <c r="G252" s="12"/>
      <c r="H252" s="12"/>
      <c r="I252" s="12"/>
      <c r="J252" s="13"/>
      <c r="K252" s="12"/>
    </row>
    <row r="253" spans="1:11" ht="13.5" thickBot="1">
      <c r="A253" s="38">
        <v>167</v>
      </c>
      <c r="B253" s="39" t="s">
        <v>636</v>
      </c>
      <c r="C253" s="42" t="s">
        <v>1252</v>
      </c>
      <c r="D253" s="41">
        <v>150000</v>
      </c>
      <c r="E253" s="11">
        <v>22770</v>
      </c>
      <c r="F253" s="12"/>
      <c r="G253" s="12"/>
      <c r="H253" s="12"/>
      <c r="I253" s="12"/>
      <c r="J253" s="13"/>
      <c r="K253" s="12"/>
    </row>
    <row r="254" spans="1:11" ht="13.5" thickBot="1">
      <c r="A254" s="38">
        <v>168</v>
      </c>
      <c r="B254" s="39" t="s">
        <v>637</v>
      </c>
      <c r="C254" s="55" t="s">
        <v>380</v>
      </c>
      <c r="D254" s="39">
        <v>300</v>
      </c>
      <c r="E254" s="11">
        <v>4830</v>
      </c>
      <c r="F254" s="12"/>
      <c r="G254" s="12"/>
      <c r="H254" s="12"/>
      <c r="I254" s="12"/>
      <c r="J254" s="13"/>
      <c r="K254" s="12"/>
    </row>
    <row r="255" spans="1:11" ht="13.5" thickBot="1">
      <c r="A255" s="38">
        <v>169</v>
      </c>
      <c r="B255" s="39" t="s">
        <v>1178</v>
      </c>
      <c r="C255" s="42" t="s">
        <v>1060</v>
      </c>
      <c r="D255" s="39" t="s">
        <v>1059</v>
      </c>
      <c r="E255" s="11">
        <v>1125</v>
      </c>
      <c r="F255" s="12"/>
      <c r="G255" s="12"/>
      <c r="H255" s="12"/>
      <c r="I255" s="12"/>
      <c r="J255" s="13"/>
      <c r="K255" s="12"/>
    </row>
    <row r="256" spans="1:11" ht="13.5" thickBot="1">
      <c r="A256" s="38">
        <v>170</v>
      </c>
      <c r="B256" s="39" t="s">
        <v>1177</v>
      </c>
      <c r="C256" s="42" t="s">
        <v>1564</v>
      </c>
      <c r="D256" s="39">
        <v>500</v>
      </c>
      <c r="E256" s="11">
        <v>1782.5</v>
      </c>
      <c r="F256" s="12"/>
      <c r="G256" s="12"/>
      <c r="H256" s="12"/>
      <c r="I256" s="12"/>
      <c r="J256" s="13"/>
      <c r="K256" s="12"/>
    </row>
    <row r="257" spans="1:11" ht="13.5" thickBot="1">
      <c r="A257" s="38">
        <v>171</v>
      </c>
      <c r="B257" s="39" t="s">
        <v>648</v>
      </c>
      <c r="C257" s="42" t="s">
        <v>1142</v>
      </c>
      <c r="D257" s="39">
        <v>120</v>
      </c>
      <c r="E257" s="11">
        <v>274.62</v>
      </c>
      <c r="F257" s="12"/>
      <c r="G257" s="12"/>
      <c r="H257" s="12"/>
      <c r="I257" s="12"/>
      <c r="J257" s="13"/>
      <c r="K257" s="12"/>
    </row>
    <row r="258" spans="1:11" ht="13.5" thickBot="1">
      <c r="A258" s="38">
        <v>172</v>
      </c>
      <c r="B258" s="39" t="s">
        <v>289</v>
      </c>
      <c r="C258" s="54" t="s">
        <v>268</v>
      </c>
      <c r="D258" s="51" t="s">
        <v>319</v>
      </c>
      <c r="E258" s="11">
        <v>600</v>
      </c>
      <c r="F258" s="12"/>
      <c r="G258" s="12"/>
      <c r="H258" s="12"/>
      <c r="I258" s="12"/>
      <c r="J258" s="13"/>
      <c r="K258" s="12"/>
    </row>
    <row r="259" spans="1:11" ht="13.5" thickBot="1">
      <c r="A259" s="621">
        <v>173</v>
      </c>
      <c r="B259" s="39" t="s">
        <v>291</v>
      </c>
      <c r="C259" s="42" t="s">
        <v>270</v>
      </c>
      <c r="D259" s="39">
        <v>2000</v>
      </c>
      <c r="E259" s="633">
        <v>156800</v>
      </c>
      <c r="F259" s="12"/>
      <c r="G259" s="12"/>
      <c r="H259" s="12"/>
      <c r="I259" s="618"/>
      <c r="J259" s="13"/>
      <c r="K259" s="12"/>
    </row>
    <row r="260" spans="1:11" ht="13.5" thickBot="1">
      <c r="A260" s="622"/>
      <c r="B260" s="39" t="s">
        <v>291</v>
      </c>
      <c r="C260" s="42" t="s">
        <v>271</v>
      </c>
      <c r="D260" s="41">
        <v>10000</v>
      </c>
      <c r="E260" s="628"/>
      <c r="F260" s="12"/>
      <c r="G260" s="12"/>
      <c r="H260" s="12"/>
      <c r="I260" s="619"/>
      <c r="J260" s="13"/>
      <c r="K260" s="12"/>
    </row>
    <row r="261" spans="1:11" ht="13.5" thickBot="1">
      <c r="A261" s="622"/>
      <c r="B261" s="39" t="s">
        <v>291</v>
      </c>
      <c r="C261" s="42" t="s">
        <v>272</v>
      </c>
      <c r="D261" s="41">
        <v>10000</v>
      </c>
      <c r="E261" s="628"/>
      <c r="F261" s="12"/>
      <c r="G261" s="12"/>
      <c r="H261" s="12"/>
      <c r="I261" s="619"/>
      <c r="J261" s="13"/>
      <c r="K261" s="12"/>
    </row>
    <row r="262" spans="1:11" ht="13.5" thickBot="1">
      <c r="A262" s="623"/>
      <c r="B262" s="39" t="s">
        <v>291</v>
      </c>
      <c r="C262" s="42" t="s">
        <v>273</v>
      </c>
      <c r="D262" s="41">
        <v>10000</v>
      </c>
      <c r="E262" s="634"/>
      <c r="F262" s="12"/>
      <c r="G262" s="12"/>
      <c r="H262" s="12"/>
      <c r="I262" s="620"/>
      <c r="J262" s="13"/>
      <c r="K262" s="12"/>
    </row>
    <row r="263" spans="1:11" ht="39" thickBot="1">
      <c r="A263" s="38">
        <v>174</v>
      </c>
      <c r="B263" s="39"/>
      <c r="C263" s="55" t="s">
        <v>618</v>
      </c>
      <c r="D263" s="39">
        <v>20</v>
      </c>
      <c r="E263" s="11">
        <f>350*D263</f>
        <v>7000</v>
      </c>
      <c r="F263" s="12"/>
      <c r="G263" s="12"/>
      <c r="H263" s="12"/>
      <c r="I263" s="12"/>
      <c r="J263" s="13"/>
      <c r="K263" s="12"/>
    </row>
    <row r="264" spans="1:11" ht="13.5" thickBot="1">
      <c r="A264" s="38">
        <v>175</v>
      </c>
      <c r="B264" s="39" t="s">
        <v>294</v>
      </c>
      <c r="C264" s="42" t="s">
        <v>556</v>
      </c>
      <c r="D264" s="39">
        <v>600</v>
      </c>
      <c r="E264" s="11">
        <f>1.468*D264</f>
        <v>880.8</v>
      </c>
      <c r="F264" s="12"/>
      <c r="G264" s="12"/>
      <c r="H264" s="12"/>
      <c r="I264" s="12"/>
      <c r="J264" s="13"/>
      <c r="K264" s="12"/>
    </row>
    <row r="265" spans="1:11" ht="13.5" thickBot="1">
      <c r="A265" s="38">
        <v>176</v>
      </c>
      <c r="B265" s="39" t="s">
        <v>294</v>
      </c>
      <c r="C265" s="42" t="s">
        <v>557</v>
      </c>
      <c r="D265" s="39">
        <v>600</v>
      </c>
      <c r="E265" s="11">
        <f>1.468*D265</f>
        <v>880.8</v>
      </c>
      <c r="F265" s="12"/>
      <c r="G265" s="12"/>
      <c r="H265" s="12"/>
      <c r="I265" s="12"/>
      <c r="J265" s="13"/>
      <c r="K265" s="12"/>
    </row>
    <row r="266" spans="1:11" ht="26.25" thickBot="1">
      <c r="A266" s="38">
        <v>177</v>
      </c>
      <c r="B266" s="39" t="s">
        <v>293</v>
      </c>
      <c r="C266" s="42" t="s">
        <v>453</v>
      </c>
      <c r="D266" s="41">
        <v>3500</v>
      </c>
      <c r="E266" s="11">
        <v>3014.73</v>
      </c>
      <c r="F266" s="12"/>
      <c r="G266" s="12"/>
      <c r="H266" s="12"/>
      <c r="I266" s="12"/>
      <c r="J266" s="13"/>
      <c r="K266" s="12"/>
    </row>
    <row r="267" spans="1:11" ht="26.25" thickBot="1">
      <c r="A267" s="38">
        <v>178</v>
      </c>
      <c r="B267" s="39" t="s">
        <v>638</v>
      </c>
      <c r="C267" s="42" t="s">
        <v>199</v>
      </c>
      <c r="D267" s="39" t="s">
        <v>320</v>
      </c>
      <c r="E267" s="11">
        <v>5451.14</v>
      </c>
      <c r="F267" s="12"/>
      <c r="G267" s="12"/>
      <c r="H267" s="12"/>
      <c r="I267" s="12"/>
      <c r="J267" s="13"/>
      <c r="K267" s="12"/>
    </row>
    <row r="268" spans="1:11" ht="13.5" thickBot="1">
      <c r="A268" s="38">
        <v>179</v>
      </c>
      <c r="B268" s="39" t="s">
        <v>638</v>
      </c>
      <c r="C268" s="42" t="s">
        <v>321</v>
      </c>
      <c r="D268" s="39">
        <v>50</v>
      </c>
      <c r="E268" s="11">
        <v>229.43</v>
      </c>
      <c r="F268" s="12"/>
      <c r="G268" s="12"/>
      <c r="H268" s="12"/>
      <c r="I268" s="12"/>
      <c r="J268" s="13"/>
      <c r="K268" s="12"/>
    </row>
    <row r="269" spans="1:11" ht="13.5" thickBot="1">
      <c r="A269" s="38">
        <v>180</v>
      </c>
      <c r="B269" s="39" t="s">
        <v>638</v>
      </c>
      <c r="C269" s="42" t="s">
        <v>322</v>
      </c>
      <c r="D269" s="39">
        <v>240</v>
      </c>
      <c r="E269" s="11">
        <v>1186.8</v>
      </c>
      <c r="F269" s="12"/>
      <c r="G269" s="12"/>
      <c r="H269" s="12"/>
      <c r="I269" s="12"/>
      <c r="J269" s="13"/>
      <c r="K269" s="12"/>
    </row>
    <row r="270" spans="1:11" ht="13.5" thickBot="1">
      <c r="A270" s="38">
        <v>181</v>
      </c>
      <c r="B270" s="39" t="s">
        <v>638</v>
      </c>
      <c r="C270" s="42" t="s">
        <v>17</v>
      </c>
      <c r="D270" s="39">
        <v>240</v>
      </c>
      <c r="E270" s="11">
        <v>1186.8</v>
      </c>
      <c r="F270" s="12"/>
      <c r="G270" s="12"/>
      <c r="H270" s="12"/>
      <c r="I270" s="12"/>
      <c r="J270" s="13"/>
      <c r="K270" s="12"/>
    </row>
    <row r="271" spans="1:11" ht="13.5" thickBot="1">
      <c r="A271" s="38">
        <v>182</v>
      </c>
      <c r="B271" s="39" t="s">
        <v>638</v>
      </c>
      <c r="C271" s="42" t="s">
        <v>18</v>
      </c>
      <c r="D271" s="39">
        <v>800</v>
      </c>
      <c r="E271" s="11">
        <f>4.945*D271</f>
        <v>3956</v>
      </c>
      <c r="F271" s="12"/>
      <c r="G271" s="12"/>
      <c r="H271" s="12"/>
      <c r="I271" s="12"/>
      <c r="J271" s="13"/>
      <c r="K271" s="12"/>
    </row>
    <row r="272" spans="1:11" ht="13.5" thickBot="1">
      <c r="A272" s="38">
        <v>183</v>
      </c>
      <c r="B272" s="39" t="s">
        <v>638</v>
      </c>
      <c r="C272" s="42" t="s">
        <v>19</v>
      </c>
      <c r="D272" s="39">
        <v>800</v>
      </c>
      <c r="E272" s="11">
        <f>4.945*D272</f>
        <v>3956</v>
      </c>
      <c r="F272" s="12"/>
      <c r="G272" s="12"/>
      <c r="H272" s="12"/>
      <c r="I272" s="12"/>
      <c r="J272" s="13"/>
      <c r="K272" s="12"/>
    </row>
    <row r="273" spans="1:11" ht="13.5" thickBot="1">
      <c r="A273" s="38">
        <v>184</v>
      </c>
      <c r="B273" s="39" t="s">
        <v>638</v>
      </c>
      <c r="C273" s="42" t="s">
        <v>20</v>
      </c>
      <c r="D273" s="39">
        <v>800</v>
      </c>
      <c r="E273" s="11">
        <f>4.945*D273</f>
        <v>3956</v>
      </c>
      <c r="F273" s="12"/>
      <c r="G273" s="12"/>
      <c r="H273" s="12"/>
      <c r="I273" s="12"/>
      <c r="J273" s="13"/>
      <c r="K273" s="12"/>
    </row>
    <row r="274" spans="1:11" ht="12.75">
      <c r="A274" s="624">
        <v>185</v>
      </c>
      <c r="B274" s="39" t="s">
        <v>339</v>
      </c>
      <c r="C274" s="42" t="s">
        <v>1244</v>
      </c>
      <c r="D274" s="39">
        <v>120</v>
      </c>
      <c r="E274" s="633">
        <v>563.04</v>
      </c>
      <c r="F274" s="14"/>
      <c r="G274" s="14"/>
      <c r="H274" s="14"/>
      <c r="I274" s="618"/>
      <c r="J274" s="15"/>
      <c r="K274" s="14"/>
    </row>
    <row r="275" spans="1:11" ht="12.75">
      <c r="A275" s="625"/>
      <c r="B275" s="39" t="s">
        <v>339</v>
      </c>
      <c r="C275" s="42" t="s">
        <v>1245</v>
      </c>
      <c r="D275" s="39">
        <v>120</v>
      </c>
      <c r="E275" s="628"/>
      <c r="F275" s="16"/>
      <c r="G275" s="16"/>
      <c r="H275" s="16"/>
      <c r="I275" s="619"/>
      <c r="J275" s="17"/>
      <c r="K275" s="16"/>
    </row>
    <row r="276" spans="1:11" ht="12.75">
      <c r="A276" s="625"/>
      <c r="B276" s="39" t="s">
        <v>339</v>
      </c>
      <c r="C276" s="42" t="s">
        <v>1242</v>
      </c>
      <c r="D276" s="39">
        <v>50</v>
      </c>
      <c r="E276" s="628"/>
      <c r="F276" s="16"/>
      <c r="G276" s="16"/>
      <c r="H276" s="16"/>
      <c r="I276" s="619"/>
      <c r="J276" s="17"/>
      <c r="K276" s="16"/>
    </row>
    <row r="277" spans="1:11" ht="12.75">
      <c r="A277" s="626"/>
      <c r="B277" s="39" t="s">
        <v>339</v>
      </c>
      <c r="C277" s="42" t="s">
        <v>1243</v>
      </c>
      <c r="D277" s="39">
        <v>50</v>
      </c>
      <c r="E277" s="628"/>
      <c r="F277" s="16"/>
      <c r="G277" s="16"/>
      <c r="H277" s="16"/>
      <c r="I277" s="611"/>
      <c r="J277" s="17"/>
      <c r="K277" s="16"/>
    </row>
    <row r="278" spans="1:11" ht="12.75">
      <c r="A278" s="622">
        <v>186</v>
      </c>
      <c r="B278" s="39" t="s">
        <v>339</v>
      </c>
      <c r="C278" s="55" t="s">
        <v>245</v>
      </c>
      <c r="D278" s="39">
        <v>30</v>
      </c>
      <c r="E278" s="627">
        <v>289.8</v>
      </c>
      <c r="F278" s="16"/>
      <c r="G278" s="16"/>
      <c r="H278" s="16"/>
      <c r="I278" s="612"/>
      <c r="J278" s="17"/>
      <c r="K278" s="16"/>
    </row>
    <row r="279" spans="1:11" ht="12.75">
      <c r="A279" s="622"/>
      <c r="B279" s="39" t="s">
        <v>339</v>
      </c>
      <c r="C279" s="55" t="s">
        <v>21</v>
      </c>
      <c r="D279" s="39">
        <v>30</v>
      </c>
      <c r="E279" s="628"/>
      <c r="F279" s="16"/>
      <c r="G279" s="16"/>
      <c r="H279" s="16"/>
      <c r="I279" s="619"/>
      <c r="J279" s="17"/>
      <c r="K279" s="16"/>
    </row>
    <row r="280" spans="1:11" ht="12.75">
      <c r="A280" s="622"/>
      <c r="B280" s="39" t="s">
        <v>339</v>
      </c>
      <c r="C280" s="55" t="s">
        <v>246</v>
      </c>
      <c r="D280" s="39">
        <v>30</v>
      </c>
      <c r="E280" s="628"/>
      <c r="F280" s="16"/>
      <c r="G280" s="16"/>
      <c r="H280" s="16"/>
      <c r="I280" s="619"/>
      <c r="J280" s="17"/>
      <c r="K280" s="16"/>
    </row>
    <row r="281" spans="1:11" ht="12.75">
      <c r="A281" s="622"/>
      <c r="B281" s="39" t="s">
        <v>339</v>
      </c>
      <c r="C281" s="55" t="s">
        <v>247</v>
      </c>
      <c r="D281" s="39">
        <v>30</v>
      </c>
      <c r="E281" s="628"/>
      <c r="F281" s="16"/>
      <c r="G281" s="16"/>
      <c r="H281" s="16"/>
      <c r="I281" s="619"/>
      <c r="J281" s="17"/>
      <c r="K281" s="16"/>
    </row>
    <row r="282" spans="1:11" ht="12.75">
      <c r="A282" s="622"/>
      <c r="B282" s="39" t="s">
        <v>339</v>
      </c>
      <c r="C282" s="55" t="s">
        <v>248</v>
      </c>
      <c r="D282" s="39">
        <v>30</v>
      </c>
      <c r="E282" s="628"/>
      <c r="F282" s="16"/>
      <c r="G282" s="16"/>
      <c r="H282" s="16"/>
      <c r="I282" s="619"/>
      <c r="J282" s="17"/>
      <c r="K282" s="16"/>
    </row>
    <row r="283" spans="1:11" ht="13.5" thickBot="1">
      <c r="A283" s="623"/>
      <c r="B283" s="39" t="s">
        <v>339</v>
      </c>
      <c r="C283" s="55" t="s">
        <v>249</v>
      </c>
      <c r="D283" s="39">
        <v>30</v>
      </c>
      <c r="E283" s="629"/>
      <c r="F283" s="19"/>
      <c r="G283" s="19"/>
      <c r="H283" s="19"/>
      <c r="I283" s="620"/>
      <c r="J283" s="20"/>
      <c r="K283" s="19"/>
    </row>
    <row r="284" spans="1:11" ht="13.5" thickBot="1">
      <c r="A284" s="38">
        <v>187</v>
      </c>
      <c r="B284" s="39" t="s">
        <v>295</v>
      </c>
      <c r="C284" s="42" t="s">
        <v>9</v>
      </c>
      <c r="D284" s="39">
        <v>150</v>
      </c>
      <c r="E284" s="22">
        <v>538.2</v>
      </c>
      <c r="F284" s="12"/>
      <c r="G284" s="12"/>
      <c r="H284" s="12"/>
      <c r="I284" s="12"/>
      <c r="J284" s="13"/>
      <c r="K284" s="12"/>
    </row>
    <row r="285" spans="1:11" ht="13.5" thickBot="1">
      <c r="A285" s="38">
        <v>188</v>
      </c>
      <c r="B285" s="39" t="s">
        <v>295</v>
      </c>
      <c r="C285" s="42" t="s">
        <v>1576</v>
      </c>
      <c r="D285" s="39">
        <v>150</v>
      </c>
      <c r="E285" s="11">
        <v>538.2</v>
      </c>
      <c r="F285" s="12"/>
      <c r="G285" s="12"/>
      <c r="H285" s="12"/>
      <c r="I285" s="12"/>
      <c r="J285" s="13"/>
      <c r="K285" s="12"/>
    </row>
    <row r="286" spans="1:11" ht="13.5" thickBot="1">
      <c r="A286" s="38">
        <v>189</v>
      </c>
      <c r="B286" s="39" t="s">
        <v>295</v>
      </c>
      <c r="C286" s="42" t="s">
        <v>1577</v>
      </c>
      <c r="D286" s="39">
        <v>150</v>
      </c>
      <c r="E286" s="11">
        <v>621</v>
      </c>
      <c r="F286" s="12"/>
      <c r="G286" s="12"/>
      <c r="H286" s="12"/>
      <c r="I286" s="12"/>
      <c r="J286" s="13"/>
      <c r="K286" s="12"/>
    </row>
    <row r="287" spans="1:11" ht="13.5" thickBot="1">
      <c r="A287" s="38">
        <v>190</v>
      </c>
      <c r="B287" s="39" t="s">
        <v>295</v>
      </c>
      <c r="C287" s="42" t="s">
        <v>397</v>
      </c>
      <c r="D287" s="41">
        <v>25000</v>
      </c>
      <c r="E287" s="11">
        <v>1952.13</v>
      </c>
      <c r="F287" s="12"/>
      <c r="G287" s="12"/>
      <c r="H287" s="12"/>
      <c r="I287" s="12"/>
      <c r="J287" s="13"/>
      <c r="K287" s="12"/>
    </row>
    <row r="288" spans="1:11" ht="13.5" thickBot="1">
      <c r="A288" s="38">
        <v>191</v>
      </c>
      <c r="B288" s="39" t="s">
        <v>295</v>
      </c>
      <c r="C288" s="42" t="s">
        <v>1403</v>
      </c>
      <c r="D288" s="39">
        <v>500</v>
      </c>
      <c r="E288" s="11">
        <v>82.5</v>
      </c>
      <c r="F288" s="12"/>
      <c r="G288" s="12"/>
      <c r="H288" s="12"/>
      <c r="I288" s="12"/>
      <c r="J288" s="13"/>
      <c r="K288" s="12"/>
    </row>
    <row r="289" spans="1:11" ht="13.5" thickBot="1">
      <c r="A289" s="38">
        <v>192</v>
      </c>
      <c r="B289" s="39" t="s">
        <v>295</v>
      </c>
      <c r="C289" s="42" t="s">
        <v>1435</v>
      </c>
      <c r="D289" s="41">
        <v>20000</v>
      </c>
      <c r="E289" s="11">
        <v>1880</v>
      </c>
      <c r="F289" s="12"/>
      <c r="G289" s="12"/>
      <c r="H289" s="12"/>
      <c r="I289" s="12"/>
      <c r="J289" s="13"/>
      <c r="K289" s="12"/>
    </row>
    <row r="290" spans="1:11" ht="13.5" thickBot="1">
      <c r="A290" s="38">
        <f aca="true" t="shared" si="1" ref="A290:A300">A289+1</f>
        <v>193</v>
      </c>
      <c r="B290" s="39" t="s">
        <v>295</v>
      </c>
      <c r="C290" s="42" t="s">
        <v>1402</v>
      </c>
      <c r="D290" s="39">
        <v>500</v>
      </c>
      <c r="E290" s="11">
        <f>0.094*500</f>
        <v>47</v>
      </c>
      <c r="F290" s="12"/>
      <c r="G290" s="12"/>
      <c r="H290" s="12"/>
      <c r="I290" s="12"/>
      <c r="J290" s="13"/>
      <c r="K290" s="12"/>
    </row>
    <row r="291" spans="1:11" ht="13.5" thickBot="1">
      <c r="A291" s="38">
        <f t="shared" si="1"/>
        <v>194</v>
      </c>
      <c r="B291" s="39" t="s">
        <v>296</v>
      </c>
      <c r="C291" s="42" t="s">
        <v>269</v>
      </c>
      <c r="D291" s="39" t="s">
        <v>1486</v>
      </c>
      <c r="E291" s="11">
        <f>400*294</f>
        <v>117600</v>
      </c>
      <c r="F291" s="12"/>
      <c r="G291" s="12"/>
      <c r="H291" s="12"/>
      <c r="I291" s="12"/>
      <c r="J291" s="13"/>
      <c r="K291" s="12"/>
    </row>
    <row r="292" spans="1:11" ht="13.5" thickBot="1">
      <c r="A292" s="38">
        <f t="shared" si="1"/>
        <v>195</v>
      </c>
      <c r="B292" s="39" t="s">
        <v>296</v>
      </c>
      <c r="C292" s="42" t="s">
        <v>266</v>
      </c>
      <c r="D292" s="39">
        <v>12</v>
      </c>
      <c r="E292" s="11">
        <f>12*255.3</f>
        <v>3063.6000000000004</v>
      </c>
      <c r="F292" s="12"/>
      <c r="G292" s="12"/>
      <c r="H292" s="12"/>
      <c r="I292" s="12"/>
      <c r="J292" s="13"/>
      <c r="K292" s="12"/>
    </row>
    <row r="293" spans="1:11" ht="13.5" thickBot="1">
      <c r="A293" s="38">
        <f t="shared" si="1"/>
        <v>196</v>
      </c>
      <c r="B293" s="39"/>
      <c r="C293" s="42" t="s">
        <v>267</v>
      </c>
      <c r="D293" s="39">
        <v>2</v>
      </c>
      <c r="E293" s="11">
        <f>2*50.6</f>
        <v>101.2</v>
      </c>
      <c r="F293" s="12"/>
      <c r="G293" s="12"/>
      <c r="H293" s="12"/>
      <c r="I293" s="12"/>
      <c r="J293" s="13"/>
      <c r="K293" s="12"/>
    </row>
    <row r="294" spans="1:11" ht="13.5" thickBot="1">
      <c r="A294" s="38">
        <f t="shared" si="1"/>
        <v>197</v>
      </c>
      <c r="B294" s="39"/>
      <c r="C294" s="42" t="s">
        <v>36</v>
      </c>
      <c r="D294" s="41">
        <v>250</v>
      </c>
      <c r="E294" s="11">
        <v>455.98</v>
      </c>
      <c r="F294" s="12"/>
      <c r="G294" s="12"/>
      <c r="H294" s="12"/>
      <c r="I294" s="12"/>
      <c r="J294" s="13"/>
      <c r="K294" s="12"/>
    </row>
    <row r="295" spans="1:11" ht="13.5" thickBot="1">
      <c r="A295" s="38">
        <f t="shared" si="1"/>
        <v>198</v>
      </c>
      <c r="B295" s="39" t="s">
        <v>290</v>
      </c>
      <c r="C295" s="42" t="s">
        <v>5</v>
      </c>
      <c r="D295" s="39" t="s">
        <v>326</v>
      </c>
      <c r="E295" s="11">
        <f>1.7*30</f>
        <v>51</v>
      </c>
      <c r="F295" s="12"/>
      <c r="G295" s="12"/>
      <c r="H295" s="12"/>
      <c r="I295" s="12"/>
      <c r="J295" s="13"/>
      <c r="K295" s="12"/>
    </row>
    <row r="296" spans="1:11" ht="13.5" thickBot="1">
      <c r="A296" s="38">
        <v>199</v>
      </c>
      <c r="B296" s="39"/>
      <c r="C296" s="55" t="s">
        <v>532</v>
      </c>
      <c r="D296" s="41">
        <v>50</v>
      </c>
      <c r="E296" s="11">
        <f>50*1.5</f>
        <v>75</v>
      </c>
      <c r="F296" s="12"/>
      <c r="G296" s="12"/>
      <c r="H296" s="12"/>
      <c r="I296" s="12"/>
      <c r="J296" s="13"/>
      <c r="K296" s="12"/>
    </row>
    <row r="297" spans="1:11" ht="13.5" thickBot="1">
      <c r="A297" s="38">
        <f t="shared" si="1"/>
        <v>200</v>
      </c>
      <c r="B297" s="39"/>
      <c r="C297" s="55" t="s">
        <v>1437</v>
      </c>
      <c r="D297" s="39">
        <v>500</v>
      </c>
      <c r="E297" s="11">
        <f>2.277*D297</f>
        <v>1138.5</v>
      </c>
      <c r="F297" s="12"/>
      <c r="G297" s="12"/>
      <c r="H297" s="12"/>
      <c r="I297" s="12"/>
      <c r="J297" s="13"/>
      <c r="K297" s="12"/>
    </row>
    <row r="298" spans="1:11" ht="13.5" thickBot="1">
      <c r="A298" s="38">
        <f t="shared" si="1"/>
        <v>201</v>
      </c>
      <c r="B298" s="39"/>
      <c r="C298" s="55" t="s">
        <v>663</v>
      </c>
      <c r="D298" s="39">
        <v>50</v>
      </c>
      <c r="E298" s="11">
        <f>50*11</f>
        <v>550</v>
      </c>
      <c r="F298" s="12"/>
      <c r="G298" s="12"/>
      <c r="H298" s="12"/>
      <c r="I298" s="12"/>
      <c r="J298" s="13"/>
      <c r="K298" s="12"/>
    </row>
    <row r="299" spans="1:11" ht="13.5" thickBot="1">
      <c r="A299" s="38">
        <f t="shared" si="1"/>
        <v>202</v>
      </c>
      <c r="B299" s="39"/>
      <c r="C299" s="42" t="s">
        <v>1234</v>
      </c>
      <c r="D299" s="39">
        <v>30</v>
      </c>
      <c r="E299" s="11">
        <f>95*D299</f>
        <v>2850</v>
      </c>
      <c r="F299" s="12"/>
      <c r="G299" s="12"/>
      <c r="H299" s="12"/>
      <c r="I299" s="12"/>
      <c r="J299" s="13"/>
      <c r="K299" s="12"/>
    </row>
    <row r="300" spans="1:11" ht="13.5" thickBot="1">
      <c r="A300" s="38">
        <f t="shared" si="1"/>
        <v>203</v>
      </c>
      <c r="B300" s="39" t="s">
        <v>297</v>
      </c>
      <c r="C300" s="42" t="s">
        <v>771</v>
      </c>
      <c r="D300" s="39">
        <v>300</v>
      </c>
      <c r="E300" s="11">
        <v>517.5</v>
      </c>
      <c r="F300" s="12"/>
      <c r="G300" s="12"/>
      <c r="H300" s="12"/>
      <c r="I300" s="12"/>
      <c r="J300" s="13"/>
      <c r="K300" s="12"/>
    </row>
    <row r="301" spans="1:11" ht="13.5" thickBot="1">
      <c r="A301" s="38">
        <v>204</v>
      </c>
      <c r="B301" s="39" t="s">
        <v>297</v>
      </c>
      <c r="C301" s="42" t="s">
        <v>769</v>
      </c>
      <c r="D301" s="39">
        <v>150</v>
      </c>
      <c r="E301" s="11">
        <v>477.83</v>
      </c>
      <c r="F301" s="12"/>
      <c r="G301" s="12"/>
      <c r="H301" s="12"/>
      <c r="I301" s="12"/>
      <c r="J301" s="13"/>
      <c r="K301" s="12"/>
    </row>
    <row r="302" spans="1:11" ht="13.5" thickBot="1">
      <c r="A302" s="38">
        <v>205</v>
      </c>
      <c r="B302" s="39" t="s">
        <v>297</v>
      </c>
      <c r="C302" s="42" t="s">
        <v>770</v>
      </c>
      <c r="D302" s="39">
        <v>50</v>
      </c>
      <c r="E302" s="11">
        <v>257.6</v>
      </c>
      <c r="F302" s="12"/>
      <c r="G302" s="12"/>
      <c r="H302" s="12"/>
      <c r="I302" s="12"/>
      <c r="J302" s="13"/>
      <c r="K302" s="12"/>
    </row>
    <row r="303" spans="1:11" ht="13.5" thickBot="1">
      <c r="A303" s="38">
        <v>206</v>
      </c>
      <c r="B303" s="39" t="s">
        <v>297</v>
      </c>
      <c r="C303" s="42" t="s">
        <v>772</v>
      </c>
      <c r="D303" s="39">
        <v>50</v>
      </c>
      <c r="E303" s="11">
        <v>108.1</v>
      </c>
      <c r="F303" s="12"/>
      <c r="G303" s="12"/>
      <c r="H303" s="12"/>
      <c r="I303" s="12"/>
      <c r="J303" s="13"/>
      <c r="K303" s="12"/>
    </row>
    <row r="304" spans="1:11" ht="13.5" thickBot="1">
      <c r="A304" s="38">
        <v>207</v>
      </c>
      <c r="B304" s="39" t="s">
        <v>298</v>
      </c>
      <c r="C304" s="52" t="s">
        <v>222</v>
      </c>
      <c r="D304" s="39">
        <v>30</v>
      </c>
      <c r="E304" s="11">
        <f>30*0.5</f>
        <v>15</v>
      </c>
      <c r="F304" s="12"/>
      <c r="G304" s="12"/>
      <c r="H304" s="12"/>
      <c r="I304" s="12"/>
      <c r="J304" s="13"/>
      <c r="K304" s="12"/>
    </row>
    <row r="305" spans="1:11" ht="13.5" thickBot="1">
      <c r="A305" s="38">
        <v>208</v>
      </c>
      <c r="B305" s="39"/>
      <c r="C305" s="42" t="s">
        <v>1423</v>
      </c>
      <c r="D305" s="39">
        <v>100</v>
      </c>
      <c r="E305" s="11">
        <v>11.02</v>
      </c>
      <c r="F305" s="12"/>
      <c r="G305" s="12"/>
      <c r="H305" s="12"/>
      <c r="I305" s="12"/>
      <c r="J305" s="13"/>
      <c r="K305" s="12"/>
    </row>
    <row r="306" spans="1:11" ht="12.75">
      <c r="A306" s="621">
        <v>209</v>
      </c>
      <c r="B306" s="39" t="s">
        <v>340</v>
      </c>
      <c r="C306" s="42" t="s">
        <v>1101</v>
      </c>
      <c r="D306" s="39">
        <v>1500</v>
      </c>
      <c r="E306" s="630">
        <v>26949.1</v>
      </c>
      <c r="F306" s="14"/>
      <c r="G306" s="14"/>
      <c r="H306" s="14"/>
      <c r="I306" s="618"/>
      <c r="J306" s="15"/>
      <c r="K306" s="14"/>
    </row>
    <row r="307" spans="1:11" ht="12.75">
      <c r="A307" s="622"/>
      <c r="B307" s="39" t="s">
        <v>340</v>
      </c>
      <c r="C307" s="42" t="s">
        <v>1102</v>
      </c>
      <c r="D307" s="39">
        <v>1000</v>
      </c>
      <c r="E307" s="631"/>
      <c r="F307" s="16"/>
      <c r="G307" s="16"/>
      <c r="H307" s="16"/>
      <c r="I307" s="619"/>
      <c r="J307" s="17"/>
      <c r="K307" s="16"/>
    </row>
    <row r="308" spans="1:11" ht="12.75">
      <c r="A308" s="622"/>
      <c r="B308" s="39" t="s">
        <v>340</v>
      </c>
      <c r="C308" s="42" t="s">
        <v>1103</v>
      </c>
      <c r="D308" s="39">
        <v>500</v>
      </c>
      <c r="E308" s="631"/>
      <c r="F308" s="16"/>
      <c r="G308" s="16"/>
      <c r="H308" s="16"/>
      <c r="I308" s="619"/>
      <c r="J308" s="17"/>
      <c r="K308" s="16"/>
    </row>
    <row r="309" spans="1:11" ht="12.75">
      <c r="A309" s="622"/>
      <c r="B309" s="39" t="s">
        <v>340</v>
      </c>
      <c r="C309" s="42" t="s">
        <v>1104</v>
      </c>
      <c r="D309" s="39">
        <v>1000</v>
      </c>
      <c r="E309" s="631"/>
      <c r="F309" s="16"/>
      <c r="G309" s="16"/>
      <c r="H309" s="16"/>
      <c r="I309" s="619"/>
      <c r="J309" s="17"/>
      <c r="K309" s="16"/>
    </row>
    <row r="310" spans="1:11" ht="12.75">
      <c r="A310" s="622"/>
      <c r="B310" s="39" t="s">
        <v>340</v>
      </c>
      <c r="C310" s="42" t="s">
        <v>1105</v>
      </c>
      <c r="D310" s="39">
        <v>1000</v>
      </c>
      <c r="E310" s="631"/>
      <c r="F310" s="16"/>
      <c r="G310" s="16"/>
      <c r="H310" s="16"/>
      <c r="I310" s="619"/>
      <c r="J310" s="17"/>
      <c r="K310" s="16"/>
    </row>
    <row r="311" spans="1:11" ht="13.5" thickBot="1">
      <c r="A311" s="623"/>
      <c r="B311" s="39" t="s">
        <v>340</v>
      </c>
      <c r="C311" s="42" t="s">
        <v>460</v>
      </c>
      <c r="D311" s="39">
        <v>700</v>
      </c>
      <c r="E311" s="632"/>
      <c r="F311" s="19"/>
      <c r="G311" s="19"/>
      <c r="H311" s="19"/>
      <c r="I311" s="620"/>
      <c r="J311" s="20"/>
      <c r="K311" s="19"/>
    </row>
    <row r="312" spans="1:11" ht="13.5" thickBot="1">
      <c r="A312" s="38">
        <v>210</v>
      </c>
      <c r="B312" s="39" t="s">
        <v>340</v>
      </c>
      <c r="C312" s="42" t="s">
        <v>415</v>
      </c>
      <c r="D312" s="39">
        <v>100</v>
      </c>
      <c r="E312" s="11">
        <v>9.5</v>
      </c>
      <c r="F312" s="12"/>
      <c r="G312" s="12"/>
      <c r="H312" s="12"/>
      <c r="I312" s="12"/>
      <c r="J312" s="13"/>
      <c r="K312" s="12"/>
    </row>
    <row r="313" spans="1:11" ht="13.5" thickBot="1">
      <c r="A313" s="38">
        <v>211</v>
      </c>
      <c r="B313" s="39" t="s">
        <v>340</v>
      </c>
      <c r="C313" s="42" t="s">
        <v>416</v>
      </c>
      <c r="D313" s="39">
        <v>100</v>
      </c>
      <c r="E313" s="11">
        <v>38.01</v>
      </c>
      <c r="F313" s="12"/>
      <c r="G313" s="12"/>
      <c r="H313" s="12"/>
      <c r="I313" s="12"/>
      <c r="J313" s="13"/>
      <c r="K313" s="12"/>
    </row>
    <row r="314" spans="1:11" ht="13.5" thickBot="1">
      <c r="A314" s="38">
        <v>212</v>
      </c>
      <c r="B314" s="39" t="s">
        <v>644</v>
      </c>
      <c r="C314" s="42" t="s">
        <v>1061</v>
      </c>
      <c r="D314" s="39">
        <v>150</v>
      </c>
      <c r="E314" s="11">
        <v>317.4</v>
      </c>
      <c r="F314" s="12"/>
      <c r="G314" s="12"/>
      <c r="H314" s="12"/>
      <c r="I314" s="12"/>
      <c r="J314" s="13"/>
      <c r="K314" s="12"/>
    </row>
    <row r="315" spans="1:11" ht="13.5" thickBot="1">
      <c r="A315" s="38">
        <v>213</v>
      </c>
      <c r="B315" s="39" t="s">
        <v>644</v>
      </c>
      <c r="C315" s="42" t="s">
        <v>1508</v>
      </c>
      <c r="D315" s="39">
        <v>150</v>
      </c>
      <c r="E315" s="11">
        <v>99.02</v>
      </c>
      <c r="F315" s="12"/>
      <c r="G315" s="12"/>
      <c r="H315" s="12"/>
      <c r="I315" s="12"/>
      <c r="J315" s="13"/>
      <c r="K315" s="12"/>
    </row>
    <row r="316" spans="1:11" ht="13.5" thickBot="1">
      <c r="A316" s="38">
        <v>214</v>
      </c>
      <c r="B316" s="39" t="s">
        <v>644</v>
      </c>
      <c r="C316" s="42" t="s">
        <v>1062</v>
      </c>
      <c r="D316" s="39">
        <v>150</v>
      </c>
      <c r="E316" s="11">
        <v>1942.7</v>
      </c>
      <c r="F316" s="12"/>
      <c r="G316" s="12"/>
      <c r="H316" s="12"/>
      <c r="I316" s="12"/>
      <c r="J316" s="13"/>
      <c r="K316" s="12"/>
    </row>
    <row r="317" spans="1:11" ht="13.5" thickBot="1">
      <c r="A317" s="38">
        <v>215</v>
      </c>
      <c r="B317" s="39"/>
      <c r="C317" s="56" t="s">
        <v>35</v>
      </c>
      <c r="D317" s="39">
        <v>10</v>
      </c>
      <c r="E317" s="11">
        <f>108*D317</f>
        <v>1080</v>
      </c>
      <c r="F317" s="12"/>
      <c r="G317" s="12"/>
      <c r="H317" s="12"/>
      <c r="I317" s="12"/>
      <c r="J317" s="13"/>
      <c r="K317" s="12"/>
    </row>
    <row r="318" spans="1:11" ht="13.5" thickBot="1">
      <c r="A318" s="38">
        <v>216</v>
      </c>
      <c r="B318" s="39"/>
      <c r="C318" s="42" t="s">
        <v>330</v>
      </c>
      <c r="D318" s="39">
        <v>1500</v>
      </c>
      <c r="E318" s="11">
        <v>810.58</v>
      </c>
      <c r="F318" s="12"/>
      <c r="G318" s="12"/>
      <c r="H318" s="12"/>
      <c r="I318" s="12"/>
      <c r="J318" s="13"/>
      <c r="K318" s="12"/>
    </row>
    <row r="319" spans="1:11" ht="13.5" thickBot="1">
      <c r="A319" s="38">
        <v>217</v>
      </c>
      <c r="B319" s="39"/>
      <c r="C319" s="42" t="s">
        <v>39</v>
      </c>
      <c r="D319" s="39">
        <v>1500</v>
      </c>
      <c r="E319" s="11">
        <v>793.5</v>
      </c>
      <c r="F319" s="12"/>
      <c r="G319" s="12"/>
      <c r="H319" s="12"/>
      <c r="I319" s="12"/>
      <c r="J319" s="13"/>
      <c r="K319" s="12"/>
    </row>
    <row r="320" spans="1:11" ht="13.5" thickBot="1">
      <c r="A320" s="38">
        <v>218</v>
      </c>
      <c r="B320" s="39"/>
      <c r="C320" s="42" t="s">
        <v>14</v>
      </c>
      <c r="D320" s="39">
        <v>50</v>
      </c>
      <c r="E320" s="11">
        <v>204.01</v>
      </c>
      <c r="F320" s="12"/>
      <c r="G320" s="12"/>
      <c r="H320" s="12"/>
      <c r="I320" s="12"/>
      <c r="J320" s="13"/>
      <c r="K320" s="12"/>
    </row>
    <row r="321" spans="1:11" ht="13.5" thickBot="1">
      <c r="A321" s="38">
        <v>219</v>
      </c>
      <c r="B321" s="39" t="s">
        <v>645</v>
      </c>
      <c r="C321" s="42" t="s">
        <v>398</v>
      </c>
      <c r="D321" s="39">
        <v>50</v>
      </c>
      <c r="E321" s="11">
        <v>86.25</v>
      </c>
      <c r="F321" s="12"/>
      <c r="G321" s="12"/>
      <c r="H321" s="12"/>
      <c r="I321" s="12"/>
      <c r="J321" s="13"/>
      <c r="K321" s="12"/>
    </row>
    <row r="322" spans="1:11" ht="13.5" thickBot="1">
      <c r="A322" s="38">
        <v>220</v>
      </c>
      <c r="B322" s="39" t="s">
        <v>301</v>
      </c>
      <c r="C322" s="42" t="s">
        <v>1588</v>
      </c>
      <c r="D322" s="39">
        <v>500</v>
      </c>
      <c r="E322" s="21">
        <f>2.254*D322</f>
        <v>1127</v>
      </c>
      <c r="F322" s="12"/>
      <c r="G322" s="12"/>
      <c r="H322" s="12"/>
      <c r="I322" s="12"/>
      <c r="J322" s="13"/>
      <c r="K322" s="12"/>
    </row>
    <row r="323" spans="1:11" ht="38.25">
      <c r="A323" s="624">
        <v>221</v>
      </c>
      <c r="B323" s="39" t="s">
        <v>1194</v>
      </c>
      <c r="C323" s="42" t="s">
        <v>45</v>
      </c>
      <c r="D323" s="39">
        <v>1500</v>
      </c>
      <c r="E323" s="627">
        <v>3498.3</v>
      </c>
      <c r="F323" s="14"/>
      <c r="G323" s="14"/>
      <c r="H323" s="14"/>
      <c r="I323" s="618"/>
      <c r="J323" s="15"/>
      <c r="K323" s="14"/>
    </row>
    <row r="324" spans="1:11" ht="38.25">
      <c r="A324" s="625"/>
      <c r="B324" s="39" t="s">
        <v>1195</v>
      </c>
      <c r="C324" s="42" t="s">
        <v>231</v>
      </c>
      <c r="D324" s="39">
        <v>4000</v>
      </c>
      <c r="E324" s="628"/>
      <c r="F324" s="16"/>
      <c r="G324" s="16"/>
      <c r="H324" s="16"/>
      <c r="I324" s="619"/>
      <c r="J324" s="17"/>
      <c r="K324" s="16"/>
    </row>
    <row r="325" spans="1:11" ht="38.25">
      <c r="A325" s="625"/>
      <c r="B325" s="39" t="s">
        <v>1194</v>
      </c>
      <c r="C325" s="42" t="s">
        <v>232</v>
      </c>
      <c r="D325" s="39">
        <v>6000</v>
      </c>
      <c r="E325" s="628"/>
      <c r="F325" s="16"/>
      <c r="G325" s="16"/>
      <c r="H325" s="16"/>
      <c r="I325" s="619"/>
      <c r="J325" s="17"/>
      <c r="K325" s="16"/>
    </row>
    <row r="326" spans="1:11" ht="38.25">
      <c r="A326" s="625"/>
      <c r="B326" s="39" t="s">
        <v>1194</v>
      </c>
      <c r="C326" s="42" t="s">
        <v>233</v>
      </c>
      <c r="D326" s="39">
        <v>4000</v>
      </c>
      <c r="E326" s="628"/>
      <c r="F326" s="16"/>
      <c r="G326" s="16"/>
      <c r="H326" s="16"/>
      <c r="I326" s="619"/>
      <c r="J326" s="17"/>
      <c r="K326" s="16"/>
    </row>
    <row r="327" spans="1:11" ht="38.25">
      <c r="A327" s="626"/>
      <c r="B327" s="39" t="s">
        <v>1194</v>
      </c>
      <c r="C327" s="42" t="s">
        <v>242</v>
      </c>
      <c r="D327" s="39">
        <v>2500</v>
      </c>
      <c r="E327" s="629"/>
      <c r="F327" s="16"/>
      <c r="G327" s="16"/>
      <c r="H327" s="16"/>
      <c r="I327" s="611"/>
      <c r="J327" s="17"/>
      <c r="K327" s="16"/>
    </row>
    <row r="328" spans="1:11" ht="12.75">
      <c r="A328" s="624">
        <v>222</v>
      </c>
      <c r="B328" s="39" t="s">
        <v>1196</v>
      </c>
      <c r="C328" s="42" t="s">
        <v>1369</v>
      </c>
      <c r="D328" s="39">
        <v>360</v>
      </c>
      <c r="E328" s="627">
        <v>991.6</v>
      </c>
      <c r="F328" s="16"/>
      <c r="G328" s="16"/>
      <c r="H328" s="16"/>
      <c r="I328" s="612"/>
      <c r="J328" s="17"/>
      <c r="K328" s="16"/>
    </row>
    <row r="329" spans="1:11" ht="12.75">
      <c r="A329" s="625"/>
      <c r="B329" s="39" t="s">
        <v>1196</v>
      </c>
      <c r="C329" s="42" t="s">
        <v>1469</v>
      </c>
      <c r="D329" s="39">
        <v>360</v>
      </c>
      <c r="E329" s="628"/>
      <c r="F329" s="16"/>
      <c r="G329" s="16"/>
      <c r="H329" s="16"/>
      <c r="I329" s="619"/>
      <c r="J329" s="17"/>
      <c r="K329" s="16"/>
    </row>
    <row r="330" spans="1:11" ht="12.75">
      <c r="A330" s="625"/>
      <c r="B330" s="39" t="s">
        <v>1196</v>
      </c>
      <c r="C330" s="42" t="s">
        <v>1470</v>
      </c>
      <c r="D330" s="39">
        <v>360</v>
      </c>
      <c r="E330" s="628"/>
      <c r="F330" s="16"/>
      <c r="G330" s="16"/>
      <c r="H330" s="16"/>
      <c r="I330" s="619"/>
      <c r="J330" s="17"/>
      <c r="K330" s="16"/>
    </row>
    <row r="331" spans="1:11" ht="12.75">
      <c r="A331" s="625"/>
      <c r="B331" s="39" t="s">
        <v>1196</v>
      </c>
      <c r="C331" s="42" t="s">
        <v>1471</v>
      </c>
      <c r="D331" s="39">
        <v>200</v>
      </c>
      <c r="E331" s="628"/>
      <c r="F331" s="16"/>
      <c r="G331" s="16"/>
      <c r="H331" s="16"/>
      <c r="I331" s="619"/>
      <c r="J331" s="17"/>
      <c r="K331" s="16"/>
    </row>
    <row r="332" spans="1:11" ht="12.75">
      <c r="A332" s="626"/>
      <c r="B332" s="39" t="s">
        <v>1196</v>
      </c>
      <c r="C332" s="42" t="s">
        <v>1221</v>
      </c>
      <c r="D332" s="39">
        <v>200</v>
      </c>
      <c r="E332" s="629"/>
      <c r="F332" s="16"/>
      <c r="G332" s="16"/>
      <c r="H332" s="16"/>
      <c r="I332" s="611"/>
      <c r="J332" s="17"/>
      <c r="K332" s="16"/>
    </row>
    <row r="333" spans="1:11" ht="57.75" customHeight="1">
      <c r="A333" s="624">
        <v>223</v>
      </c>
      <c r="B333" s="39" t="s">
        <v>1189</v>
      </c>
      <c r="C333" s="42" t="s">
        <v>241</v>
      </c>
      <c r="D333" s="39">
        <v>8000</v>
      </c>
      <c r="E333" s="627">
        <v>4605.75</v>
      </c>
      <c r="F333" s="16"/>
      <c r="G333" s="16"/>
      <c r="H333" s="16"/>
      <c r="I333" s="612"/>
      <c r="J333" s="17"/>
      <c r="K333" s="16"/>
    </row>
    <row r="334" spans="1:11" ht="25.5">
      <c r="A334" s="625"/>
      <c r="B334" s="39" t="s">
        <v>1189</v>
      </c>
      <c r="C334" s="42" t="s">
        <v>1163</v>
      </c>
      <c r="D334" s="39">
        <v>9000</v>
      </c>
      <c r="E334" s="628"/>
      <c r="F334" s="16"/>
      <c r="G334" s="16"/>
      <c r="H334" s="16"/>
      <c r="I334" s="619"/>
      <c r="J334" s="17"/>
      <c r="K334" s="16"/>
    </row>
    <row r="335" spans="1:11" ht="25.5">
      <c r="A335" s="625"/>
      <c r="B335" s="39" t="s">
        <v>1189</v>
      </c>
      <c r="C335" s="42" t="s">
        <v>1164</v>
      </c>
      <c r="D335" s="39">
        <v>12000</v>
      </c>
      <c r="E335" s="628"/>
      <c r="F335" s="16"/>
      <c r="G335" s="16"/>
      <c r="H335" s="16"/>
      <c r="I335" s="619"/>
      <c r="J335" s="17"/>
      <c r="K335" s="16"/>
    </row>
    <row r="336" spans="1:11" ht="25.5">
      <c r="A336" s="625"/>
      <c r="B336" s="39" t="s">
        <v>1189</v>
      </c>
      <c r="C336" s="42" t="s">
        <v>1165</v>
      </c>
      <c r="D336" s="39">
        <v>8000</v>
      </c>
      <c r="E336" s="628"/>
      <c r="F336" s="16"/>
      <c r="G336" s="16"/>
      <c r="H336" s="16"/>
      <c r="I336" s="619"/>
      <c r="J336" s="17"/>
      <c r="K336" s="16"/>
    </row>
    <row r="337" spans="1:11" ht="25.5">
      <c r="A337" s="626"/>
      <c r="B337" s="39" t="s">
        <v>1189</v>
      </c>
      <c r="C337" s="42" t="s">
        <v>1166</v>
      </c>
      <c r="D337" s="39">
        <v>7500</v>
      </c>
      <c r="E337" s="629"/>
      <c r="F337" s="16"/>
      <c r="G337" s="16"/>
      <c r="H337" s="16"/>
      <c r="I337" s="611"/>
      <c r="J337" s="17"/>
      <c r="K337" s="16"/>
    </row>
    <row r="338" spans="1:11" ht="12.75">
      <c r="A338" s="624">
        <v>224</v>
      </c>
      <c r="B338" s="39" t="s">
        <v>1190</v>
      </c>
      <c r="C338" s="42" t="s">
        <v>763</v>
      </c>
      <c r="D338" s="41">
        <v>800000</v>
      </c>
      <c r="E338" s="627">
        <v>40885.95</v>
      </c>
      <c r="F338" s="16"/>
      <c r="G338" s="16"/>
      <c r="H338" s="16"/>
      <c r="I338" s="612"/>
      <c r="J338" s="17"/>
      <c r="K338" s="16"/>
    </row>
    <row r="339" spans="1:11" ht="12.75">
      <c r="A339" s="625"/>
      <c r="B339" s="39" t="s">
        <v>1190</v>
      </c>
      <c r="C339" s="42" t="s">
        <v>1473</v>
      </c>
      <c r="D339" s="41">
        <v>800000</v>
      </c>
      <c r="E339" s="628"/>
      <c r="F339" s="16"/>
      <c r="G339" s="16"/>
      <c r="H339" s="16"/>
      <c r="I339" s="619"/>
      <c r="J339" s="17"/>
      <c r="K339" s="16"/>
    </row>
    <row r="340" spans="1:11" ht="12.75">
      <c r="A340" s="626"/>
      <c r="B340" s="39" t="s">
        <v>1190</v>
      </c>
      <c r="C340" s="42" t="s">
        <v>1472</v>
      </c>
      <c r="D340" s="41">
        <v>500000</v>
      </c>
      <c r="E340" s="629"/>
      <c r="F340" s="16"/>
      <c r="G340" s="16"/>
      <c r="H340" s="16"/>
      <c r="I340" s="611"/>
      <c r="J340" s="17"/>
      <c r="K340" s="16"/>
    </row>
    <row r="341" spans="1:11" ht="12.75">
      <c r="A341" s="53">
        <v>225</v>
      </c>
      <c r="B341" s="39"/>
      <c r="C341" s="42" t="s">
        <v>243</v>
      </c>
      <c r="D341" s="39">
        <v>1000</v>
      </c>
      <c r="E341" s="26">
        <v>770.5</v>
      </c>
      <c r="F341" s="16"/>
      <c r="G341" s="16"/>
      <c r="H341" s="16"/>
      <c r="I341" s="16"/>
      <c r="J341" s="17"/>
      <c r="K341" s="16"/>
    </row>
    <row r="342" spans="1:11" ht="25.5">
      <c r="A342" s="624">
        <v>226</v>
      </c>
      <c r="B342" s="39" t="s">
        <v>1193</v>
      </c>
      <c r="C342" s="42" t="s">
        <v>558</v>
      </c>
      <c r="D342" s="39">
        <v>2000</v>
      </c>
      <c r="E342" s="627">
        <v>2494</v>
      </c>
      <c r="F342" s="16"/>
      <c r="G342" s="16"/>
      <c r="H342" s="16"/>
      <c r="I342" s="612"/>
      <c r="J342" s="17"/>
      <c r="K342" s="16"/>
    </row>
    <row r="343" spans="1:11" ht="25.5">
      <c r="A343" s="625"/>
      <c r="B343" s="39" t="s">
        <v>1193</v>
      </c>
      <c r="C343" s="42" t="s">
        <v>244</v>
      </c>
      <c r="D343" s="39">
        <v>2000</v>
      </c>
      <c r="E343" s="628"/>
      <c r="F343" s="16"/>
      <c r="G343" s="16"/>
      <c r="H343" s="16"/>
      <c r="I343" s="619"/>
      <c r="J343" s="17"/>
      <c r="K343" s="16"/>
    </row>
    <row r="344" spans="1:11" ht="25.5">
      <c r="A344" s="625"/>
      <c r="B344" s="39" t="s">
        <v>1193</v>
      </c>
      <c r="C344" s="42" t="s">
        <v>66</v>
      </c>
      <c r="D344" s="39">
        <v>2000</v>
      </c>
      <c r="E344" s="628"/>
      <c r="F344" s="16"/>
      <c r="G344" s="16"/>
      <c r="H344" s="16"/>
      <c r="I344" s="619"/>
      <c r="J344" s="17"/>
      <c r="K344" s="16"/>
    </row>
    <row r="345" spans="1:11" ht="25.5">
      <c r="A345" s="625"/>
      <c r="B345" s="39" t="s">
        <v>1193</v>
      </c>
      <c r="C345" s="42" t="s">
        <v>97</v>
      </c>
      <c r="D345" s="41">
        <v>2000</v>
      </c>
      <c r="E345" s="628"/>
      <c r="F345" s="16"/>
      <c r="G345" s="16"/>
      <c r="H345" s="16"/>
      <c r="I345" s="619"/>
      <c r="J345" s="17"/>
      <c r="K345" s="16"/>
    </row>
    <row r="346" spans="1:11" ht="26.25" thickBot="1">
      <c r="A346" s="626"/>
      <c r="B346" s="39" t="s">
        <v>1193</v>
      </c>
      <c r="C346" s="42" t="s">
        <v>1442</v>
      </c>
      <c r="D346" s="39">
        <v>2000</v>
      </c>
      <c r="E346" s="629"/>
      <c r="F346" s="19"/>
      <c r="G346" s="19"/>
      <c r="H346" s="19"/>
      <c r="I346" s="620"/>
      <c r="J346" s="20"/>
      <c r="K346" s="19"/>
    </row>
    <row r="347" spans="1:11" ht="13.5" thickBot="1">
      <c r="A347" s="38">
        <v>227</v>
      </c>
      <c r="B347" s="39"/>
      <c r="C347" s="42" t="s">
        <v>1384</v>
      </c>
      <c r="D347" s="39">
        <v>300</v>
      </c>
      <c r="E347" s="22">
        <f>20.7*D347</f>
        <v>6210</v>
      </c>
      <c r="F347" s="12"/>
      <c r="G347" s="12"/>
      <c r="H347" s="12"/>
      <c r="I347" s="12"/>
      <c r="J347" s="13"/>
      <c r="K347" s="12"/>
    </row>
    <row r="348" spans="1:11" ht="13.5" thickBot="1">
      <c r="A348" s="38">
        <v>228</v>
      </c>
      <c r="B348" s="39"/>
      <c r="C348" s="42" t="s">
        <v>1373</v>
      </c>
      <c r="D348" s="39">
        <v>30</v>
      </c>
      <c r="E348" s="11">
        <v>1042.25</v>
      </c>
      <c r="F348" s="12"/>
      <c r="G348" s="12"/>
      <c r="H348" s="12"/>
      <c r="I348" s="12"/>
      <c r="J348" s="13"/>
      <c r="K348" s="12"/>
    </row>
    <row r="349" spans="1:11" ht="13.5" thickBot="1">
      <c r="A349" s="38">
        <v>229</v>
      </c>
      <c r="B349" s="39"/>
      <c r="C349" s="42" t="s">
        <v>1258</v>
      </c>
      <c r="D349" s="41">
        <v>10</v>
      </c>
      <c r="E349" s="11">
        <v>920</v>
      </c>
      <c r="F349" s="12"/>
      <c r="G349" s="12"/>
      <c r="H349" s="12"/>
      <c r="I349" s="12"/>
      <c r="J349" s="13"/>
      <c r="K349" s="12"/>
    </row>
    <row r="350" spans="1:11" ht="13.5" thickBot="1">
      <c r="A350" s="38">
        <v>230</v>
      </c>
      <c r="B350" s="39" t="s">
        <v>341</v>
      </c>
      <c r="C350" s="42" t="s">
        <v>67</v>
      </c>
      <c r="D350" s="39">
        <v>500</v>
      </c>
      <c r="E350" s="11">
        <v>845.25</v>
      </c>
      <c r="F350" s="12"/>
      <c r="G350" s="12"/>
      <c r="H350" s="12"/>
      <c r="I350" s="12"/>
      <c r="J350" s="13"/>
      <c r="K350" s="12"/>
    </row>
    <row r="351" spans="1:11" ht="13.5" thickBot="1">
      <c r="A351" s="38">
        <f>A350+1</f>
        <v>231</v>
      </c>
      <c r="B351" s="39" t="s">
        <v>361</v>
      </c>
      <c r="C351" s="55" t="s">
        <v>1222</v>
      </c>
      <c r="D351" s="39">
        <v>150</v>
      </c>
      <c r="E351" s="11">
        <v>1164.37</v>
      </c>
      <c r="F351" s="12"/>
      <c r="G351" s="12"/>
      <c r="H351" s="12"/>
      <c r="I351" s="12"/>
      <c r="J351" s="13"/>
      <c r="K351" s="12"/>
    </row>
    <row r="352" spans="1:11" ht="26.25" thickBot="1">
      <c r="A352" s="38" t="s">
        <v>774</v>
      </c>
      <c r="B352" s="39"/>
      <c r="C352" s="55" t="s">
        <v>75</v>
      </c>
      <c r="D352" s="39">
        <v>20</v>
      </c>
      <c r="E352" s="11">
        <v>10350</v>
      </c>
      <c r="F352" s="12"/>
      <c r="G352" s="12"/>
      <c r="H352" s="12"/>
      <c r="I352" s="12"/>
      <c r="J352" s="13"/>
      <c r="K352" s="12"/>
    </row>
    <row r="353" spans="1:11" ht="26.25" thickBot="1">
      <c r="A353" s="38" t="s">
        <v>775</v>
      </c>
      <c r="B353" s="39"/>
      <c r="C353" s="55" t="s">
        <v>74</v>
      </c>
      <c r="D353" s="39">
        <v>20</v>
      </c>
      <c r="E353" s="11">
        <v>6900</v>
      </c>
      <c r="F353" s="12"/>
      <c r="G353" s="12"/>
      <c r="H353" s="12"/>
      <c r="I353" s="12"/>
      <c r="J353" s="13"/>
      <c r="K353" s="12"/>
    </row>
    <row r="354" spans="1:11" ht="13.5" thickBot="1">
      <c r="A354" s="38" t="s">
        <v>776</v>
      </c>
      <c r="B354" s="39"/>
      <c r="C354" s="55" t="s">
        <v>311</v>
      </c>
      <c r="D354" s="39">
        <v>30</v>
      </c>
      <c r="E354" s="11">
        <v>165.6</v>
      </c>
      <c r="F354" s="12"/>
      <c r="G354" s="12"/>
      <c r="H354" s="12"/>
      <c r="I354" s="12"/>
      <c r="J354" s="13"/>
      <c r="K354" s="12"/>
    </row>
    <row r="355" spans="1:11" ht="13.5" thickBot="1">
      <c r="A355" s="38" t="s">
        <v>777</v>
      </c>
      <c r="B355" s="39" t="s">
        <v>647</v>
      </c>
      <c r="C355" s="55" t="s">
        <v>1108</v>
      </c>
      <c r="D355" s="39">
        <v>20</v>
      </c>
      <c r="E355" s="11">
        <v>5704</v>
      </c>
      <c r="F355" s="12"/>
      <c r="G355" s="12"/>
      <c r="H355" s="12"/>
      <c r="I355" s="12"/>
      <c r="J355" s="13"/>
      <c r="K355" s="12"/>
    </row>
    <row r="356" spans="1:11" ht="13.5" thickBot="1">
      <c r="A356" s="38" t="s">
        <v>778</v>
      </c>
      <c r="B356" s="39" t="s">
        <v>647</v>
      </c>
      <c r="C356" s="55" t="s">
        <v>1109</v>
      </c>
      <c r="D356" s="39">
        <v>20</v>
      </c>
      <c r="E356" s="11">
        <v>5704</v>
      </c>
      <c r="F356" s="12"/>
      <c r="G356" s="12"/>
      <c r="H356" s="12"/>
      <c r="I356" s="12"/>
      <c r="J356" s="13"/>
      <c r="K356" s="12"/>
    </row>
    <row r="357" spans="1:11" ht="13.5" thickBot="1">
      <c r="A357" s="38" t="s">
        <v>779</v>
      </c>
      <c r="B357" s="39" t="s">
        <v>647</v>
      </c>
      <c r="C357" s="55" t="s">
        <v>1110</v>
      </c>
      <c r="D357" s="39">
        <v>20</v>
      </c>
      <c r="E357" s="11">
        <v>5704</v>
      </c>
      <c r="F357" s="12"/>
      <c r="G357" s="12"/>
      <c r="H357" s="12"/>
      <c r="I357" s="12"/>
      <c r="J357" s="13"/>
      <c r="K357" s="12"/>
    </row>
    <row r="358" spans="1:11" ht="13.5" thickBot="1">
      <c r="A358" s="38" t="s">
        <v>780</v>
      </c>
      <c r="B358" s="39"/>
      <c r="C358" s="42" t="s">
        <v>1597</v>
      </c>
      <c r="D358" s="39">
        <v>30</v>
      </c>
      <c r="E358" s="11">
        <v>74175</v>
      </c>
      <c r="F358" s="12"/>
      <c r="G358" s="12"/>
      <c r="H358" s="12"/>
      <c r="I358" s="12"/>
      <c r="J358" s="13"/>
      <c r="K358" s="12"/>
    </row>
    <row r="359" spans="1:11" ht="13.5" thickBot="1">
      <c r="A359" s="38" t="s">
        <v>781</v>
      </c>
      <c r="B359" s="39" t="s">
        <v>372</v>
      </c>
      <c r="C359" s="42" t="s">
        <v>1063</v>
      </c>
      <c r="D359" s="39">
        <v>1500</v>
      </c>
      <c r="E359" s="11">
        <v>194.93</v>
      </c>
      <c r="F359" s="12"/>
      <c r="G359" s="12"/>
      <c r="H359" s="12"/>
      <c r="I359" s="12"/>
      <c r="J359" s="13"/>
      <c r="K359" s="12"/>
    </row>
    <row r="360" spans="1:11" ht="13.5" thickBot="1">
      <c r="A360" s="38" t="s">
        <v>782</v>
      </c>
      <c r="B360" s="39"/>
      <c r="C360" s="42" t="s">
        <v>1219</v>
      </c>
      <c r="D360" s="39">
        <v>60</v>
      </c>
      <c r="E360" s="11">
        <v>746.65</v>
      </c>
      <c r="F360" s="12"/>
      <c r="G360" s="12"/>
      <c r="H360" s="12"/>
      <c r="I360" s="12"/>
      <c r="J360" s="13"/>
      <c r="K360" s="12"/>
    </row>
    <row r="361" spans="1:11" ht="13.5" thickBot="1">
      <c r="A361" s="38" t="s">
        <v>783</v>
      </c>
      <c r="B361" s="39"/>
      <c r="C361" s="42" t="s">
        <v>1218</v>
      </c>
      <c r="D361" s="39">
        <v>30</v>
      </c>
      <c r="E361" s="11">
        <v>548.45</v>
      </c>
      <c r="F361" s="12"/>
      <c r="G361" s="12"/>
      <c r="H361" s="12"/>
      <c r="I361" s="12"/>
      <c r="J361" s="13"/>
      <c r="K361" s="12"/>
    </row>
    <row r="362" spans="1:11" ht="13.5" thickBot="1">
      <c r="A362" s="38" t="s">
        <v>784</v>
      </c>
      <c r="B362" s="39"/>
      <c r="C362" s="42" t="s">
        <v>760</v>
      </c>
      <c r="D362" s="39">
        <v>30</v>
      </c>
      <c r="E362" s="11">
        <v>870</v>
      </c>
      <c r="F362" s="12"/>
      <c r="G362" s="12"/>
      <c r="H362" s="12"/>
      <c r="I362" s="12"/>
      <c r="J362" s="13"/>
      <c r="K362" s="12"/>
    </row>
    <row r="363" spans="1:11" ht="13.5" thickBot="1">
      <c r="A363" s="38" t="s">
        <v>785</v>
      </c>
      <c r="B363" s="39"/>
      <c r="C363" s="42" t="s">
        <v>759</v>
      </c>
      <c r="D363" s="39">
        <v>10</v>
      </c>
      <c r="E363" s="11">
        <v>331.63</v>
      </c>
      <c r="F363" s="12"/>
      <c r="G363" s="12"/>
      <c r="H363" s="12"/>
      <c r="I363" s="12"/>
      <c r="J363" s="13"/>
      <c r="K363" s="12"/>
    </row>
    <row r="364" spans="1:11" ht="13.5" thickBot="1">
      <c r="A364" s="38" t="s">
        <v>786</v>
      </c>
      <c r="B364" s="39"/>
      <c r="C364" s="42" t="s">
        <v>1220</v>
      </c>
      <c r="D364" s="39">
        <v>10</v>
      </c>
      <c r="E364" s="11">
        <v>331.63</v>
      </c>
      <c r="F364" s="12"/>
      <c r="G364" s="12"/>
      <c r="H364" s="12"/>
      <c r="I364" s="12"/>
      <c r="J364" s="13"/>
      <c r="K364" s="12"/>
    </row>
    <row r="365" spans="1:11" ht="13.5" thickBot="1">
      <c r="A365" s="38" t="s">
        <v>787</v>
      </c>
      <c r="B365" s="39"/>
      <c r="C365" s="42" t="s">
        <v>526</v>
      </c>
      <c r="D365" s="39">
        <v>10</v>
      </c>
      <c r="E365" s="11">
        <v>331.63</v>
      </c>
      <c r="F365" s="12"/>
      <c r="G365" s="12"/>
      <c r="H365" s="12"/>
      <c r="I365" s="12"/>
      <c r="J365" s="13"/>
      <c r="K365" s="12"/>
    </row>
    <row r="366" spans="1:11" ht="13.5" thickBot="1">
      <c r="A366" s="38" t="s">
        <v>788</v>
      </c>
      <c r="B366" s="39"/>
      <c r="C366" s="42" t="s">
        <v>758</v>
      </c>
      <c r="D366" s="39">
        <v>10</v>
      </c>
      <c r="E366" s="11">
        <v>331.63</v>
      </c>
      <c r="F366" s="12"/>
      <c r="G366" s="12"/>
      <c r="H366" s="12"/>
      <c r="I366" s="12"/>
      <c r="J366" s="13"/>
      <c r="K366" s="12"/>
    </row>
    <row r="367" spans="1:11" ht="13.5" thickBot="1">
      <c r="A367" s="38" t="s">
        <v>789</v>
      </c>
      <c r="B367" s="39" t="s">
        <v>375</v>
      </c>
      <c r="C367" s="42" t="s">
        <v>1374</v>
      </c>
      <c r="D367" s="39">
        <v>20</v>
      </c>
      <c r="E367" s="11">
        <v>5727</v>
      </c>
      <c r="F367" s="12"/>
      <c r="G367" s="12"/>
      <c r="H367" s="12"/>
      <c r="I367" s="12"/>
      <c r="J367" s="13"/>
      <c r="K367" s="12"/>
    </row>
    <row r="368" spans="1:11" ht="13.5" thickBot="1">
      <c r="A368" s="38" t="s">
        <v>790</v>
      </c>
      <c r="B368" s="39" t="s">
        <v>375</v>
      </c>
      <c r="C368" s="42" t="s">
        <v>1107</v>
      </c>
      <c r="D368" s="39">
        <v>12</v>
      </c>
      <c r="E368" s="11">
        <v>1212</v>
      </c>
      <c r="F368" s="12"/>
      <c r="G368" s="12"/>
      <c r="H368" s="12"/>
      <c r="I368" s="12"/>
      <c r="J368" s="13"/>
      <c r="K368" s="12"/>
    </row>
    <row r="369" spans="1:11" ht="13.5" thickBot="1">
      <c r="A369" s="38" t="s">
        <v>791</v>
      </c>
      <c r="B369" s="39" t="s">
        <v>299</v>
      </c>
      <c r="C369" s="42" t="s">
        <v>653</v>
      </c>
      <c r="D369" s="39">
        <v>300</v>
      </c>
      <c r="E369" s="11">
        <v>2104.5</v>
      </c>
      <c r="F369" s="12"/>
      <c r="G369" s="12"/>
      <c r="H369" s="12"/>
      <c r="I369" s="12"/>
      <c r="J369" s="13"/>
      <c r="K369" s="12"/>
    </row>
    <row r="370" spans="1:11" ht="13.5" thickBot="1">
      <c r="A370" s="38" t="s">
        <v>792</v>
      </c>
      <c r="B370" s="39" t="s">
        <v>300</v>
      </c>
      <c r="C370" s="42" t="s">
        <v>1096</v>
      </c>
      <c r="D370" s="39" t="s">
        <v>1375</v>
      </c>
      <c r="E370" s="11">
        <v>7091.48</v>
      </c>
      <c r="F370" s="12"/>
      <c r="G370" s="12"/>
      <c r="H370" s="12"/>
      <c r="I370" s="12"/>
      <c r="J370" s="13"/>
      <c r="K370" s="12"/>
    </row>
    <row r="371" spans="1:11" ht="13.5" thickBot="1">
      <c r="A371" s="38" t="s">
        <v>793</v>
      </c>
      <c r="B371" s="39" t="s">
        <v>300</v>
      </c>
      <c r="C371" s="42" t="s">
        <v>1225</v>
      </c>
      <c r="D371" s="41">
        <v>12000</v>
      </c>
      <c r="E371" s="11">
        <v>2553</v>
      </c>
      <c r="F371" s="12"/>
      <c r="G371" s="12"/>
      <c r="H371" s="12"/>
      <c r="I371" s="12"/>
      <c r="J371" s="13"/>
      <c r="K371" s="12"/>
    </row>
    <row r="372" spans="1:11" ht="13.5" thickBot="1">
      <c r="A372" s="38" t="s">
        <v>794</v>
      </c>
      <c r="B372" s="39"/>
      <c r="C372" s="55" t="s">
        <v>1453</v>
      </c>
      <c r="D372" s="39">
        <v>50</v>
      </c>
      <c r="E372" s="11">
        <v>28.75</v>
      </c>
      <c r="F372" s="12"/>
      <c r="G372" s="12"/>
      <c r="H372" s="12"/>
      <c r="I372" s="12"/>
      <c r="J372" s="13"/>
      <c r="K372" s="12"/>
    </row>
    <row r="373" spans="1:11" ht="13.5" thickBot="1">
      <c r="A373" s="38" t="s">
        <v>795</v>
      </c>
      <c r="B373" s="39"/>
      <c r="C373" s="42" t="s">
        <v>529</v>
      </c>
      <c r="D373" s="39">
        <v>150</v>
      </c>
      <c r="E373" s="11">
        <v>483</v>
      </c>
      <c r="F373" s="12"/>
      <c r="G373" s="12"/>
      <c r="H373" s="12"/>
      <c r="I373" s="12"/>
      <c r="J373" s="13"/>
      <c r="K373" s="12"/>
    </row>
    <row r="374" spans="1:11" ht="13.5" thickBot="1">
      <c r="A374" s="38" t="s">
        <v>796</v>
      </c>
      <c r="B374" s="39"/>
      <c r="C374" s="42" t="s">
        <v>530</v>
      </c>
      <c r="D374" s="39">
        <v>120</v>
      </c>
      <c r="E374" s="11">
        <v>386.4</v>
      </c>
      <c r="F374" s="12"/>
      <c r="G374" s="12"/>
      <c r="H374" s="12"/>
      <c r="I374" s="12"/>
      <c r="J374" s="13"/>
      <c r="K374" s="12"/>
    </row>
    <row r="375" spans="1:11" ht="13.5" thickBot="1">
      <c r="A375" s="38" t="s">
        <v>797</v>
      </c>
      <c r="B375" s="39"/>
      <c r="C375" s="42" t="s">
        <v>1124</v>
      </c>
      <c r="D375" s="39">
        <v>1000</v>
      </c>
      <c r="E375" s="11">
        <v>1564</v>
      </c>
      <c r="F375" s="12"/>
      <c r="G375" s="12"/>
      <c r="H375" s="12"/>
      <c r="I375" s="12"/>
      <c r="J375" s="13"/>
      <c r="K375" s="12"/>
    </row>
    <row r="376" spans="1:11" ht="13.5" thickBot="1">
      <c r="A376" s="38" t="s">
        <v>798</v>
      </c>
      <c r="B376" s="39"/>
      <c r="C376" s="42" t="s">
        <v>1125</v>
      </c>
      <c r="D376" s="39">
        <v>1000</v>
      </c>
      <c r="E376" s="11">
        <v>1781.5</v>
      </c>
      <c r="F376" s="12"/>
      <c r="G376" s="12"/>
      <c r="H376" s="12"/>
      <c r="I376" s="12"/>
      <c r="J376" s="13"/>
      <c r="K376" s="12"/>
    </row>
    <row r="377" spans="1:11" ht="13.5" thickBot="1">
      <c r="A377" s="38" t="s">
        <v>799</v>
      </c>
      <c r="B377" s="39"/>
      <c r="C377" s="42" t="s">
        <v>1482</v>
      </c>
      <c r="D377" s="39">
        <v>80</v>
      </c>
      <c r="E377" s="11">
        <v>6786.15</v>
      </c>
      <c r="F377" s="12"/>
      <c r="G377" s="12"/>
      <c r="H377" s="12"/>
      <c r="I377" s="12"/>
      <c r="J377" s="13"/>
      <c r="K377" s="12"/>
    </row>
    <row r="378" spans="1:11" ht="13.5" thickBot="1">
      <c r="A378" s="38" t="s">
        <v>800</v>
      </c>
      <c r="B378" s="39"/>
      <c r="C378" s="55" t="s">
        <v>664</v>
      </c>
      <c r="D378" s="39">
        <v>100</v>
      </c>
      <c r="E378" s="11">
        <v>1000</v>
      </c>
      <c r="F378" s="12"/>
      <c r="G378" s="12"/>
      <c r="H378" s="12"/>
      <c r="I378" s="12"/>
      <c r="J378" s="13"/>
      <c r="K378" s="12"/>
    </row>
    <row r="379" spans="1:11" ht="12.75">
      <c r="A379" s="621">
        <v>259</v>
      </c>
      <c r="B379" s="39" t="s">
        <v>1182</v>
      </c>
      <c r="C379" s="42" t="s">
        <v>165</v>
      </c>
      <c r="D379" s="39">
        <v>10</v>
      </c>
      <c r="E379" s="630">
        <v>2760</v>
      </c>
      <c r="F379" s="14"/>
      <c r="G379" s="14"/>
      <c r="H379" s="14"/>
      <c r="I379" s="618"/>
      <c r="J379" s="15"/>
      <c r="K379" s="14"/>
    </row>
    <row r="380" spans="1:11" ht="12.75">
      <c r="A380" s="622"/>
      <c r="B380" s="39" t="s">
        <v>1182</v>
      </c>
      <c r="C380" s="42" t="s">
        <v>166</v>
      </c>
      <c r="D380" s="39">
        <v>30</v>
      </c>
      <c r="E380" s="631"/>
      <c r="F380" s="16"/>
      <c r="G380" s="16"/>
      <c r="H380" s="16"/>
      <c r="I380" s="619"/>
      <c r="J380" s="17"/>
      <c r="K380" s="16"/>
    </row>
    <row r="381" spans="1:11" ht="12.75">
      <c r="A381" s="622"/>
      <c r="B381" s="39" t="s">
        <v>1182</v>
      </c>
      <c r="C381" s="42" t="s">
        <v>167</v>
      </c>
      <c r="D381" s="39">
        <v>30</v>
      </c>
      <c r="E381" s="631"/>
      <c r="F381" s="16"/>
      <c r="G381" s="16"/>
      <c r="H381" s="16"/>
      <c r="I381" s="619"/>
      <c r="J381" s="17"/>
      <c r="K381" s="16"/>
    </row>
    <row r="382" spans="1:11" ht="12.75">
      <c r="A382" s="622"/>
      <c r="B382" s="39" t="s">
        <v>1182</v>
      </c>
      <c r="C382" s="42" t="s">
        <v>312</v>
      </c>
      <c r="D382" s="39">
        <v>30</v>
      </c>
      <c r="E382" s="631"/>
      <c r="F382" s="16"/>
      <c r="G382" s="16"/>
      <c r="H382" s="16"/>
      <c r="I382" s="619"/>
      <c r="J382" s="17"/>
      <c r="K382" s="16"/>
    </row>
    <row r="383" spans="1:11" ht="12.75">
      <c r="A383" s="622"/>
      <c r="B383" s="39" t="s">
        <v>1182</v>
      </c>
      <c r="C383" s="42" t="s">
        <v>313</v>
      </c>
      <c r="D383" s="39">
        <v>30</v>
      </c>
      <c r="E383" s="631"/>
      <c r="F383" s="16"/>
      <c r="G383" s="16"/>
      <c r="H383" s="16"/>
      <c r="I383" s="619"/>
      <c r="J383" s="17"/>
      <c r="K383" s="16"/>
    </row>
    <row r="384" spans="1:11" ht="13.5" thickBot="1">
      <c r="A384" s="623"/>
      <c r="B384" s="39" t="s">
        <v>1182</v>
      </c>
      <c r="C384" s="42" t="s">
        <v>314</v>
      </c>
      <c r="D384" s="39">
        <v>30</v>
      </c>
      <c r="E384" s="632"/>
      <c r="F384" s="19"/>
      <c r="G384" s="19"/>
      <c r="H384" s="19"/>
      <c r="I384" s="620"/>
      <c r="J384" s="20"/>
      <c r="K384" s="19"/>
    </row>
    <row r="385" spans="1:11" ht="13.5" thickBot="1">
      <c r="A385" s="38">
        <v>260</v>
      </c>
      <c r="B385" s="39" t="s">
        <v>640</v>
      </c>
      <c r="C385" s="42" t="s">
        <v>265</v>
      </c>
      <c r="D385" s="39">
        <v>20</v>
      </c>
      <c r="E385" s="11">
        <v>46000</v>
      </c>
      <c r="F385" s="12"/>
      <c r="G385" s="12"/>
      <c r="H385" s="12"/>
      <c r="I385" s="12"/>
      <c r="J385" s="13"/>
      <c r="K385" s="12"/>
    </row>
    <row r="386" spans="1:11" ht="26.25" thickBot="1">
      <c r="A386" s="38">
        <v>261</v>
      </c>
      <c r="B386" s="39" t="s">
        <v>640</v>
      </c>
      <c r="C386" s="42" t="s">
        <v>1231</v>
      </c>
      <c r="D386" s="51" t="s">
        <v>1376</v>
      </c>
      <c r="E386" s="11">
        <f>11*90</f>
        <v>990</v>
      </c>
      <c r="F386" s="12"/>
      <c r="G386" s="12"/>
      <c r="H386" s="12"/>
      <c r="I386" s="12"/>
      <c r="J386" s="13"/>
      <c r="K386" s="12"/>
    </row>
    <row r="387" spans="1:11" ht="12.75">
      <c r="A387" s="621">
        <v>262</v>
      </c>
      <c r="B387" s="39" t="s">
        <v>640</v>
      </c>
      <c r="C387" s="42" t="s">
        <v>1230</v>
      </c>
      <c r="D387" s="39">
        <v>20</v>
      </c>
      <c r="E387" s="630">
        <v>38640</v>
      </c>
      <c r="F387" s="14"/>
      <c r="G387" s="14"/>
      <c r="H387" s="14"/>
      <c r="I387" s="618"/>
      <c r="J387" s="15"/>
      <c r="K387" s="14"/>
    </row>
    <row r="388" spans="1:11" ht="12.75">
      <c r="A388" s="622"/>
      <c r="B388" s="39" t="s">
        <v>640</v>
      </c>
      <c r="C388" s="42" t="s">
        <v>1253</v>
      </c>
      <c r="D388" s="39">
        <v>20</v>
      </c>
      <c r="E388" s="631"/>
      <c r="F388" s="16"/>
      <c r="G388" s="16"/>
      <c r="H388" s="16"/>
      <c r="I388" s="619"/>
      <c r="J388" s="17"/>
      <c r="K388" s="16"/>
    </row>
    <row r="389" spans="1:11" ht="12.75">
      <c r="A389" s="622"/>
      <c r="B389" s="39" t="s">
        <v>640</v>
      </c>
      <c r="C389" s="42" t="s">
        <v>1254</v>
      </c>
      <c r="D389" s="39">
        <v>20</v>
      </c>
      <c r="E389" s="631"/>
      <c r="F389" s="16"/>
      <c r="G389" s="16"/>
      <c r="H389" s="16"/>
      <c r="I389" s="619"/>
      <c r="J389" s="17"/>
      <c r="K389" s="16"/>
    </row>
    <row r="390" spans="1:11" ht="12.75">
      <c r="A390" s="622"/>
      <c r="B390" s="39" t="s">
        <v>640</v>
      </c>
      <c r="C390" s="42" t="s">
        <v>1255</v>
      </c>
      <c r="D390" s="39">
        <v>20</v>
      </c>
      <c r="E390" s="631"/>
      <c r="F390" s="16"/>
      <c r="G390" s="16"/>
      <c r="H390" s="16"/>
      <c r="I390" s="619"/>
      <c r="J390" s="17"/>
      <c r="K390" s="16"/>
    </row>
    <row r="391" spans="1:11" ht="12.75">
      <c r="A391" s="622"/>
      <c r="B391" s="39" t="s">
        <v>640</v>
      </c>
      <c r="C391" s="42" t="s">
        <v>1256</v>
      </c>
      <c r="D391" s="39">
        <v>20</v>
      </c>
      <c r="E391" s="631"/>
      <c r="F391" s="16"/>
      <c r="G391" s="16"/>
      <c r="H391" s="16"/>
      <c r="I391" s="619"/>
      <c r="J391" s="17"/>
      <c r="K391" s="16"/>
    </row>
    <row r="392" spans="1:11" ht="13.5" thickBot="1">
      <c r="A392" s="623"/>
      <c r="B392" s="39" t="s">
        <v>640</v>
      </c>
      <c r="C392" s="42" t="s">
        <v>1257</v>
      </c>
      <c r="D392" s="39">
        <v>20</v>
      </c>
      <c r="E392" s="632"/>
      <c r="F392" s="19"/>
      <c r="G392" s="19"/>
      <c r="H392" s="19"/>
      <c r="I392" s="620"/>
      <c r="J392" s="20"/>
      <c r="K392" s="19"/>
    </row>
    <row r="393" spans="1:11" ht="13.5" thickBot="1">
      <c r="A393" s="38">
        <v>263</v>
      </c>
      <c r="B393" s="39"/>
      <c r="C393" s="55" t="s">
        <v>533</v>
      </c>
      <c r="D393" s="39" t="s">
        <v>1377</v>
      </c>
      <c r="E393" s="11">
        <f>17.5*50</f>
        <v>875</v>
      </c>
      <c r="F393" s="12"/>
      <c r="G393" s="12"/>
      <c r="H393" s="12"/>
      <c r="I393" s="12"/>
      <c r="J393" s="13"/>
      <c r="K393" s="12"/>
    </row>
    <row r="394" spans="1:11" ht="13.5" thickBot="1">
      <c r="A394" s="38">
        <v>264</v>
      </c>
      <c r="B394" s="39" t="s">
        <v>1184</v>
      </c>
      <c r="C394" s="42" t="s">
        <v>377</v>
      </c>
      <c r="D394" s="39">
        <v>1500</v>
      </c>
      <c r="E394" s="11">
        <v>1690.5</v>
      </c>
      <c r="F394" s="12"/>
      <c r="G394" s="12"/>
      <c r="H394" s="12"/>
      <c r="I394" s="12"/>
      <c r="J394" s="13"/>
      <c r="K394" s="12"/>
    </row>
    <row r="395" spans="1:11" ht="26.25" thickBot="1">
      <c r="A395" s="38">
        <v>265</v>
      </c>
      <c r="B395" s="39" t="s">
        <v>1184</v>
      </c>
      <c r="C395" s="42" t="s">
        <v>378</v>
      </c>
      <c r="D395" s="39">
        <v>1500</v>
      </c>
      <c r="E395" s="11">
        <v>1983.75</v>
      </c>
      <c r="F395" s="12"/>
      <c r="G395" s="12"/>
      <c r="H395" s="12"/>
      <c r="I395" s="12"/>
      <c r="J395" s="13"/>
      <c r="K395" s="12"/>
    </row>
    <row r="396" spans="1:11" ht="13.5" thickBot="1">
      <c r="A396" s="38">
        <v>266</v>
      </c>
      <c r="B396" s="39" t="s">
        <v>1183</v>
      </c>
      <c r="C396" s="42" t="s">
        <v>109</v>
      </c>
      <c r="D396" s="41">
        <v>10000</v>
      </c>
      <c r="E396" s="11">
        <v>9775</v>
      </c>
      <c r="F396" s="12"/>
      <c r="G396" s="12"/>
      <c r="H396" s="12"/>
      <c r="I396" s="12"/>
      <c r="J396" s="13"/>
      <c r="K396" s="12"/>
    </row>
    <row r="397" spans="1:11" ht="13.5" thickBot="1">
      <c r="A397" s="38">
        <v>267</v>
      </c>
      <c r="B397" s="39" t="s">
        <v>1183</v>
      </c>
      <c r="C397" s="42" t="s">
        <v>210</v>
      </c>
      <c r="D397" s="39">
        <v>1000</v>
      </c>
      <c r="E397" s="11">
        <v>1800</v>
      </c>
      <c r="F397" s="12"/>
      <c r="G397" s="12"/>
      <c r="H397" s="12"/>
      <c r="I397" s="12"/>
      <c r="J397" s="13"/>
      <c r="K397" s="12"/>
    </row>
    <row r="398" spans="1:11" ht="13.5" thickBot="1">
      <c r="A398" s="38">
        <v>268</v>
      </c>
      <c r="B398" s="39"/>
      <c r="C398" s="42" t="s">
        <v>1483</v>
      </c>
      <c r="D398" s="41">
        <v>12000</v>
      </c>
      <c r="E398" s="11">
        <v>356.32</v>
      </c>
      <c r="F398" s="12"/>
      <c r="G398" s="12"/>
      <c r="H398" s="12"/>
      <c r="I398" s="12"/>
      <c r="J398" s="13"/>
      <c r="K398" s="12"/>
    </row>
    <row r="399" spans="1:11" ht="13.5" thickBot="1">
      <c r="A399" s="38">
        <v>269</v>
      </c>
      <c r="B399" s="39"/>
      <c r="C399" s="42" t="s">
        <v>1484</v>
      </c>
      <c r="D399" s="39">
        <v>500</v>
      </c>
      <c r="E399" s="11">
        <v>195.5</v>
      </c>
      <c r="F399" s="12"/>
      <c r="G399" s="12"/>
      <c r="H399" s="12"/>
      <c r="I399" s="12"/>
      <c r="J399" s="13"/>
      <c r="K399" s="12"/>
    </row>
    <row r="400" spans="1:11" ht="13.5" thickBot="1">
      <c r="A400" s="38">
        <v>270</v>
      </c>
      <c r="B400" s="39"/>
      <c r="C400" s="55" t="s">
        <v>534</v>
      </c>
      <c r="D400" s="39">
        <v>50</v>
      </c>
      <c r="E400" s="11">
        <v>90</v>
      </c>
      <c r="F400" s="12"/>
      <c r="G400" s="12"/>
      <c r="H400" s="12"/>
      <c r="I400" s="12"/>
      <c r="J400" s="13"/>
      <c r="K400" s="12"/>
    </row>
    <row r="401" spans="1:11" ht="13.5" thickBot="1">
      <c r="A401" s="38">
        <v>271</v>
      </c>
      <c r="B401" s="39" t="s">
        <v>365</v>
      </c>
      <c r="C401" s="42" t="s">
        <v>1169</v>
      </c>
      <c r="D401" s="39">
        <v>50</v>
      </c>
      <c r="E401" s="11">
        <v>59.23</v>
      </c>
      <c r="F401" s="12"/>
      <c r="G401" s="12"/>
      <c r="H401" s="12"/>
      <c r="I401" s="12"/>
      <c r="J401" s="13"/>
      <c r="K401" s="12"/>
    </row>
    <row r="402" spans="1:11" ht="13.5" thickBot="1">
      <c r="A402" s="38">
        <v>272</v>
      </c>
      <c r="B402" s="39" t="s">
        <v>365</v>
      </c>
      <c r="C402" s="42" t="s">
        <v>1168</v>
      </c>
      <c r="D402" s="39">
        <v>50</v>
      </c>
      <c r="E402" s="11">
        <v>62.1</v>
      </c>
      <c r="F402" s="12"/>
      <c r="G402" s="12"/>
      <c r="H402" s="12"/>
      <c r="I402" s="12"/>
      <c r="J402" s="13"/>
      <c r="K402" s="12"/>
    </row>
    <row r="403" spans="1:11" ht="13.5" thickBot="1">
      <c r="A403" s="38">
        <v>273</v>
      </c>
      <c r="B403" s="39" t="s">
        <v>373</v>
      </c>
      <c r="C403" s="42" t="s">
        <v>396</v>
      </c>
      <c r="D403" s="39">
        <v>120</v>
      </c>
      <c r="E403" s="11">
        <v>102.12</v>
      </c>
      <c r="F403" s="12"/>
      <c r="G403" s="12"/>
      <c r="H403" s="12"/>
      <c r="I403" s="12"/>
      <c r="J403" s="13"/>
      <c r="K403" s="12"/>
    </row>
    <row r="404" spans="1:11" ht="13.5" thickBot="1">
      <c r="A404" s="38">
        <v>274</v>
      </c>
      <c r="B404" s="39" t="s">
        <v>342</v>
      </c>
      <c r="C404" s="42" t="s">
        <v>0</v>
      </c>
      <c r="D404" s="39" t="s">
        <v>2</v>
      </c>
      <c r="E404" s="11">
        <v>30</v>
      </c>
      <c r="F404" s="12"/>
      <c r="G404" s="12"/>
      <c r="H404" s="12"/>
      <c r="I404" s="12"/>
      <c r="J404" s="13"/>
      <c r="K404" s="12"/>
    </row>
    <row r="405" spans="1:11" ht="13.5" thickBot="1">
      <c r="A405" s="38" t="s">
        <v>801</v>
      </c>
      <c r="B405" s="39" t="s">
        <v>342</v>
      </c>
      <c r="C405" s="42" t="s">
        <v>4</v>
      </c>
      <c r="D405" s="39" t="s">
        <v>2</v>
      </c>
      <c r="E405" s="11">
        <v>66</v>
      </c>
      <c r="F405" s="12"/>
      <c r="G405" s="12"/>
      <c r="H405" s="12"/>
      <c r="I405" s="12"/>
      <c r="J405" s="13"/>
      <c r="K405" s="12"/>
    </row>
    <row r="406" spans="1:11" ht="13.5" thickBot="1">
      <c r="A406" s="38" t="s">
        <v>802</v>
      </c>
      <c r="B406" s="39" t="s">
        <v>342</v>
      </c>
      <c r="C406" s="42" t="s">
        <v>1539</v>
      </c>
      <c r="D406" s="39">
        <v>120</v>
      </c>
      <c r="E406" s="11">
        <v>26.22</v>
      </c>
      <c r="F406" s="12"/>
      <c r="G406" s="12"/>
      <c r="H406" s="12"/>
      <c r="I406" s="12"/>
      <c r="J406" s="13"/>
      <c r="K406" s="12"/>
    </row>
    <row r="407" spans="1:11" ht="13.5" thickBot="1">
      <c r="A407" s="38" t="s">
        <v>803</v>
      </c>
      <c r="B407" s="39" t="s">
        <v>342</v>
      </c>
      <c r="C407" s="42" t="s">
        <v>1071</v>
      </c>
      <c r="D407" s="41">
        <v>120</v>
      </c>
      <c r="E407" s="11">
        <v>75.9</v>
      </c>
      <c r="F407" s="12"/>
      <c r="G407" s="12"/>
      <c r="H407" s="12"/>
      <c r="I407" s="12"/>
      <c r="J407" s="13"/>
      <c r="K407" s="12"/>
    </row>
    <row r="408" spans="1:11" ht="13.5" thickBot="1">
      <c r="A408" s="38" t="s">
        <v>804</v>
      </c>
      <c r="B408" s="39" t="s">
        <v>342</v>
      </c>
      <c r="C408" s="42" t="s">
        <v>1072</v>
      </c>
      <c r="D408" s="39">
        <v>120</v>
      </c>
      <c r="E408" s="11">
        <v>89.7</v>
      </c>
      <c r="F408" s="12"/>
      <c r="G408" s="12"/>
      <c r="H408" s="12"/>
      <c r="I408" s="12"/>
      <c r="J408" s="13"/>
      <c r="K408" s="12"/>
    </row>
    <row r="409" spans="1:11" ht="13.5" thickBot="1">
      <c r="A409" s="38" t="s">
        <v>805</v>
      </c>
      <c r="B409" s="39" t="s">
        <v>342</v>
      </c>
      <c r="C409" s="42" t="s">
        <v>984</v>
      </c>
      <c r="D409" s="39">
        <v>120</v>
      </c>
      <c r="E409" s="11">
        <v>143.52</v>
      </c>
      <c r="F409" s="12"/>
      <c r="G409" s="12"/>
      <c r="H409" s="12"/>
      <c r="I409" s="12"/>
      <c r="J409" s="13"/>
      <c r="K409" s="12"/>
    </row>
    <row r="410" spans="1:11" ht="13.5" thickBot="1">
      <c r="A410" s="38" t="s">
        <v>806</v>
      </c>
      <c r="B410" s="39" t="s">
        <v>342</v>
      </c>
      <c r="C410" s="42" t="s">
        <v>985</v>
      </c>
      <c r="D410" s="39">
        <v>120</v>
      </c>
      <c r="E410" s="11">
        <v>481.07</v>
      </c>
      <c r="F410" s="12"/>
      <c r="G410" s="12"/>
      <c r="H410" s="12"/>
      <c r="I410" s="12"/>
      <c r="J410" s="13"/>
      <c r="K410" s="12"/>
    </row>
    <row r="411" spans="1:11" ht="13.5" thickBot="1">
      <c r="A411" s="38" t="s">
        <v>807</v>
      </c>
      <c r="B411" s="39" t="s">
        <v>342</v>
      </c>
      <c r="C411" s="42" t="s">
        <v>1538</v>
      </c>
      <c r="D411" s="39">
        <v>120</v>
      </c>
      <c r="E411" s="11">
        <v>16.56</v>
      </c>
      <c r="F411" s="12"/>
      <c r="G411" s="12"/>
      <c r="H411" s="12"/>
      <c r="I411" s="12"/>
      <c r="J411" s="13"/>
      <c r="K411" s="12"/>
    </row>
    <row r="412" spans="1:11" ht="13.5" thickBot="1">
      <c r="A412" s="38" t="s">
        <v>808</v>
      </c>
      <c r="B412" s="39" t="s">
        <v>342</v>
      </c>
      <c r="C412" s="42" t="s">
        <v>1</v>
      </c>
      <c r="D412" s="39" t="s">
        <v>2</v>
      </c>
      <c r="E412" s="11">
        <f>(11*15)+(16*15)</f>
        <v>405</v>
      </c>
      <c r="F412" s="12"/>
      <c r="G412" s="12"/>
      <c r="H412" s="12"/>
      <c r="I412" s="12"/>
      <c r="J412" s="13"/>
      <c r="K412" s="12"/>
    </row>
    <row r="413" spans="1:11" ht="13.5" thickBot="1">
      <c r="A413" s="38" t="s">
        <v>809</v>
      </c>
      <c r="B413" s="39" t="s">
        <v>342</v>
      </c>
      <c r="C413" s="42" t="s">
        <v>3</v>
      </c>
      <c r="D413" s="39" t="s">
        <v>2</v>
      </c>
      <c r="E413" s="11">
        <f>9.68*30</f>
        <v>290.4</v>
      </c>
      <c r="F413" s="12"/>
      <c r="G413" s="12"/>
      <c r="H413" s="12"/>
      <c r="I413" s="12"/>
      <c r="J413" s="13"/>
      <c r="K413" s="12"/>
    </row>
    <row r="414" spans="1:11" ht="13.5" thickBot="1">
      <c r="A414" s="38" t="s">
        <v>810</v>
      </c>
      <c r="B414" s="39" t="s">
        <v>342</v>
      </c>
      <c r="C414" s="42" t="s">
        <v>1155</v>
      </c>
      <c r="D414" s="39" t="s">
        <v>2</v>
      </c>
      <c r="E414" s="11">
        <f>(3.28*15)+(5.2*15)+(16.8*15)</f>
        <v>379.2</v>
      </c>
      <c r="F414" s="12"/>
      <c r="G414" s="12"/>
      <c r="H414" s="12"/>
      <c r="I414" s="12"/>
      <c r="J414" s="13"/>
      <c r="K414" s="12"/>
    </row>
    <row r="415" spans="1:11" ht="26.25" thickBot="1">
      <c r="A415" s="38" t="s">
        <v>811</v>
      </c>
      <c r="B415" s="39" t="s">
        <v>342</v>
      </c>
      <c r="C415" s="42" t="s">
        <v>1156</v>
      </c>
      <c r="D415" s="39" t="s">
        <v>1487</v>
      </c>
      <c r="E415" s="11">
        <v>550</v>
      </c>
      <c r="F415" s="12"/>
      <c r="G415" s="12"/>
      <c r="H415" s="12"/>
      <c r="I415" s="12"/>
      <c r="J415" s="13"/>
      <c r="K415" s="12"/>
    </row>
    <row r="416" spans="1:11" ht="13.5" thickBot="1">
      <c r="A416" s="38" t="s">
        <v>812</v>
      </c>
      <c r="B416" s="39" t="s">
        <v>343</v>
      </c>
      <c r="C416" s="42" t="s">
        <v>1496</v>
      </c>
      <c r="D416" s="39">
        <v>120</v>
      </c>
      <c r="E416" s="11">
        <v>81.42</v>
      </c>
      <c r="F416" s="12"/>
      <c r="G416" s="12"/>
      <c r="H416" s="12"/>
      <c r="I416" s="12"/>
      <c r="J416" s="13"/>
      <c r="K416" s="12"/>
    </row>
    <row r="417" spans="1:11" ht="13.5" thickBot="1">
      <c r="A417" s="38" t="s">
        <v>813</v>
      </c>
      <c r="B417" s="39" t="s">
        <v>343</v>
      </c>
      <c r="C417" s="42" t="s">
        <v>1497</v>
      </c>
      <c r="D417" s="39">
        <v>120</v>
      </c>
      <c r="E417" s="11">
        <v>203.96</v>
      </c>
      <c r="F417" s="12"/>
      <c r="G417" s="12"/>
      <c r="H417" s="12"/>
      <c r="I417" s="12"/>
      <c r="J417" s="13"/>
      <c r="K417" s="12"/>
    </row>
    <row r="418" spans="1:11" ht="13.5" thickBot="1">
      <c r="A418" s="38" t="s">
        <v>814</v>
      </c>
      <c r="B418" s="39" t="s">
        <v>344</v>
      </c>
      <c r="C418" s="42" t="s">
        <v>988</v>
      </c>
      <c r="D418" s="39" t="s">
        <v>1378</v>
      </c>
      <c r="E418" s="11">
        <f>1.45*20</f>
        <v>29</v>
      </c>
      <c r="F418" s="12"/>
      <c r="G418" s="12"/>
      <c r="H418" s="12"/>
      <c r="I418" s="12"/>
      <c r="J418" s="13"/>
      <c r="K418" s="12"/>
    </row>
    <row r="419" spans="1:11" ht="13.5" thickBot="1">
      <c r="A419" s="38" t="s">
        <v>815</v>
      </c>
      <c r="B419" s="39" t="s">
        <v>344</v>
      </c>
      <c r="C419" s="42" t="s">
        <v>989</v>
      </c>
      <c r="D419" s="39" t="s">
        <v>1378</v>
      </c>
      <c r="E419" s="11">
        <f>2.1*20</f>
        <v>42</v>
      </c>
      <c r="F419" s="12"/>
      <c r="G419" s="12"/>
      <c r="H419" s="12"/>
      <c r="I419" s="12"/>
      <c r="J419" s="13"/>
      <c r="K419" s="12"/>
    </row>
    <row r="420" spans="1:11" ht="13.5" thickBot="1">
      <c r="A420" s="38" t="s">
        <v>816</v>
      </c>
      <c r="B420" s="39" t="s">
        <v>344</v>
      </c>
      <c r="C420" s="42" t="s">
        <v>986</v>
      </c>
      <c r="D420" s="39" t="s">
        <v>1378</v>
      </c>
      <c r="E420" s="11">
        <f>0.4*20</f>
        <v>8</v>
      </c>
      <c r="F420" s="12"/>
      <c r="G420" s="12"/>
      <c r="H420" s="12"/>
      <c r="I420" s="12"/>
      <c r="J420" s="13"/>
      <c r="K420" s="12"/>
    </row>
    <row r="421" spans="1:11" ht="13.5" thickBot="1">
      <c r="A421" s="38" t="s">
        <v>817</v>
      </c>
      <c r="B421" s="39" t="s">
        <v>344</v>
      </c>
      <c r="C421" s="42" t="s">
        <v>987</v>
      </c>
      <c r="D421" s="39" t="s">
        <v>1378</v>
      </c>
      <c r="E421" s="11">
        <f>0.4*20</f>
        <v>8</v>
      </c>
      <c r="F421" s="12"/>
      <c r="G421" s="12"/>
      <c r="H421" s="12"/>
      <c r="I421" s="12"/>
      <c r="J421" s="13"/>
      <c r="K421" s="12"/>
    </row>
    <row r="422" spans="1:11" ht="13.5" thickBot="1">
      <c r="A422" s="38" t="s">
        <v>818</v>
      </c>
      <c r="B422" s="39" t="s">
        <v>342</v>
      </c>
      <c r="C422" s="42" t="s">
        <v>197</v>
      </c>
      <c r="D422" s="39">
        <v>500</v>
      </c>
      <c r="E422" s="11">
        <v>459.43</v>
      </c>
      <c r="F422" s="12"/>
      <c r="G422" s="12"/>
      <c r="H422" s="12"/>
      <c r="I422" s="12"/>
      <c r="J422" s="13"/>
      <c r="K422" s="12"/>
    </row>
    <row r="423" spans="1:11" ht="13.5" thickBot="1">
      <c r="A423" s="38" t="s">
        <v>819</v>
      </c>
      <c r="B423" s="39" t="s">
        <v>342</v>
      </c>
      <c r="C423" s="42" t="s">
        <v>260</v>
      </c>
      <c r="D423" s="39">
        <v>500</v>
      </c>
      <c r="E423" s="11">
        <v>1311</v>
      </c>
      <c r="F423" s="12"/>
      <c r="G423" s="12"/>
      <c r="H423" s="12"/>
      <c r="I423" s="12"/>
      <c r="J423" s="13"/>
      <c r="K423" s="12"/>
    </row>
    <row r="424" spans="1:11" ht="13.5" thickBot="1">
      <c r="A424" s="38" t="s">
        <v>820</v>
      </c>
      <c r="B424" s="39" t="s">
        <v>342</v>
      </c>
      <c r="C424" s="42" t="s">
        <v>1507</v>
      </c>
      <c r="D424" s="39">
        <v>500</v>
      </c>
      <c r="E424" s="11">
        <v>1403</v>
      </c>
      <c r="F424" s="12"/>
      <c r="G424" s="12"/>
      <c r="H424" s="12"/>
      <c r="I424" s="12"/>
      <c r="J424" s="13"/>
      <c r="K424" s="12"/>
    </row>
    <row r="425" spans="1:11" ht="13.5" thickBot="1">
      <c r="A425" s="38" t="s">
        <v>821</v>
      </c>
      <c r="B425" s="39" t="s">
        <v>344</v>
      </c>
      <c r="C425" s="42" t="s">
        <v>1224</v>
      </c>
      <c r="D425" s="39">
        <v>1500</v>
      </c>
      <c r="E425" s="11">
        <v>97.2</v>
      </c>
      <c r="F425" s="12"/>
      <c r="G425" s="12"/>
      <c r="H425" s="12"/>
      <c r="I425" s="12"/>
      <c r="J425" s="13"/>
      <c r="K425" s="12"/>
    </row>
    <row r="426" spans="1:11" ht="13.5" thickBot="1">
      <c r="A426" s="38" t="s">
        <v>822</v>
      </c>
      <c r="B426" s="39" t="s">
        <v>344</v>
      </c>
      <c r="C426" s="42" t="s">
        <v>1111</v>
      </c>
      <c r="D426" s="39">
        <v>1500</v>
      </c>
      <c r="E426" s="11">
        <v>136.97</v>
      </c>
      <c r="F426" s="12"/>
      <c r="G426" s="12"/>
      <c r="H426" s="12"/>
      <c r="I426" s="12"/>
      <c r="J426" s="13"/>
      <c r="K426" s="12"/>
    </row>
    <row r="427" spans="1:11" ht="13.5" thickBot="1">
      <c r="A427" s="38" t="s">
        <v>823</v>
      </c>
      <c r="B427" s="39" t="s">
        <v>344</v>
      </c>
      <c r="C427" s="42" t="s">
        <v>1494</v>
      </c>
      <c r="D427" s="39">
        <v>1500</v>
      </c>
      <c r="E427" s="11">
        <v>204.24</v>
      </c>
      <c r="F427" s="12"/>
      <c r="G427" s="12"/>
      <c r="H427" s="12"/>
      <c r="I427" s="12"/>
      <c r="J427" s="13"/>
      <c r="K427" s="12"/>
    </row>
    <row r="428" spans="1:11" ht="13.5" thickBot="1">
      <c r="A428" s="38" t="s">
        <v>824</v>
      </c>
      <c r="B428" s="39" t="s">
        <v>344</v>
      </c>
      <c r="C428" s="42" t="s">
        <v>1495</v>
      </c>
      <c r="D428" s="39">
        <v>1500</v>
      </c>
      <c r="E428" s="11">
        <v>254.09</v>
      </c>
      <c r="F428" s="12"/>
      <c r="G428" s="12"/>
      <c r="H428" s="12"/>
      <c r="I428" s="12"/>
      <c r="J428" s="13"/>
      <c r="K428" s="12"/>
    </row>
    <row r="429" spans="1:11" ht="13.5" thickBot="1">
      <c r="A429" s="38" t="s">
        <v>825</v>
      </c>
      <c r="B429" s="39"/>
      <c r="C429" s="42" t="s">
        <v>37</v>
      </c>
      <c r="D429" s="39">
        <v>1000</v>
      </c>
      <c r="E429" s="11">
        <v>1138.5</v>
      </c>
      <c r="F429" s="12"/>
      <c r="G429" s="12"/>
      <c r="H429" s="12"/>
      <c r="I429" s="12"/>
      <c r="J429" s="13"/>
      <c r="K429" s="12"/>
    </row>
    <row r="430" spans="1:11" ht="13.5" thickBot="1">
      <c r="A430" s="38" t="s">
        <v>826</v>
      </c>
      <c r="B430" s="39" t="s">
        <v>1203</v>
      </c>
      <c r="C430" s="52" t="s">
        <v>214</v>
      </c>
      <c r="D430" s="39">
        <v>150</v>
      </c>
      <c r="E430" s="11">
        <v>900</v>
      </c>
      <c r="F430" s="12"/>
      <c r="G430" s="12"/>
      <c r="H430" s="12"/>
      <c r="I430" s="12"/>
      <c r="J430" s="13"/>
      <c r="K430" s="12"/>
    </row>
    <row r="431" spans="1:11" ht="13.5" thickBot="1">
      <c r="A431" s="38" t="s">
        <v>827</v>
      </c>
      <c r="B431" s="39" t="s">
        <v>1203</v>
      </c>
      <c r="C431" s="52" t="s">
        <v>213</v>
      </c>
      <c r="D431" s="39">
        <v>100</v>
      </c>
      <c r="E431" s="11">
        <v>652.05</v>
      </c>
      <c r="F431" s="12"/>
      <c r="G431" s="12"/>
      <c r="H431" s="12"/>
      <c r="I431" s="12"/>
      <c r="J431" s="13"/>
      <c r="K431" s="12"/>
    </row>
    <row r="432" spans="1:11" ht="13.5" thickBot="1">
      <c r="A432" s="38" t="s">
        <v>828</v>
      </c>
      <c r="B432" s="39" t="s">
        <v>1203</v>
      </c>
      <c r="C432" s="52" t="s">
        <v>555</v>
      </c>
      <c r="D432" s="39">
        <v>100</v>
      </c>
      <c r="E432" s="11">
        <v>652.05</v>
      </c>
      <c r="F432" s="12"/>
      <c r="G432" s="12"/>
      <c r="H432" s="12"/>
      <c r="I432" s="12"/>
      <c r="J432" s="13"/>
      <c r="K432" s="12"/>
    </row>
    <row r="433" spans="1:11" ht="13.5" thickBot="1">
      <c r="A433" s="38" t="s">
        <v>829</v>
      </c>
      <c r="B433" s="39" t="s">
        <v>1203</v>
      </c>
      <c r="C433" s="52" t="s">
        <v>554</v>
      </c>
      <c r="D433" s="39">
        <v>200</v>
      </c>
      <c r="E433" s="11">
        <v>549.7</v>
      </c>
      <c r="F433" s="12"/>
      <c r="G433" s="12"/>
      <c r="H433" s="12"/>
      <c r="I433" s="12"/>
      <c r="J433" s="13"/>
      <c r="K433" s="12"/>
    </row>
    <row r="434" spans="1:11" ht="13.5" thickBot="1">
      <c r="A434" s="38" t="s">
        <v>830</v>
      </c>
      <c r="B434" s="39" t="s">
        <v>1203</v>
      </c>
      <c r="C434" s="52" t="s">
        <v>553</v>
      </c>
      <c r="D434" s="39">
        <v>100</v>
      </c>
      <c r="E434" s="11">
        <v>538.2</v>
      </c>
      <c r="F434" s="12"/>
      <c r="G434" s="12"/>
      <c r="H434" s="12"/>
      <c r="I434" s="12"/>
      <c r="J434" s="13"/>
      <c r="K434" s="12"/>
    </row>
    <row r="435" spans="1:11" ht="13.5" thickBot="1">
      <c r="A435" s="38" t="s">
        <v>831</v>
      </c>
      <c r="B435" s="39"/>
      <c r="C435" s="52" t="s">
        <v>224</v>
      </c>
      <c r="D435" s="39">
        <v>10</v>
      </c>
      <c r="E435" s="11">
        <v>1500</v>
      </c>
      <c r="F435" s="12"/>
      <c r="G435" s="12"/>
      <c r="H435" s="12"/>
      <c r="I435" s="12"/>
      <c r="J435" s="13"/>
      <c r="K435" s="12"/>
    </row>
    <row r="436" spans="1:11" ht="13.5" thickBot="1">
      <c r="A436" s="38" t="s">
        <v>832</v>
      </c>
      <c r="B436" s="39" t="s">
        <v>366</v>
      </c>
      <c r="C436" s="42" t="s">
        <v>1212</v>
      </c>
      <c r="D436" s="39">
        <v>1200</v>
      </c>
      <c r="E436" s="11">
        <v>168.36</v>
      </c>
      <c r="F436" s="12"/>
      <c r="G436" s="12"/>
      <c r="H436" s="12"/>
      <c r="I436" s="12"/>
      <c r="J436" s="13"/>
      <c r="K436" s="12"/>
    </row>
    <row r="437" spans="1:11" ht="13.5" thickBot="1">
      <c r="A437" s="38" t="s">
        <v>833</v>
      </c>
      <c r="B437" s="39"/>
      <c r="C437" s="55" t="s">
        <v>657</v>
      </c>
      <c r="D437" s="39">
        <v>50</v>
      </c>
      <c r="E437" s="11">
        <v>200</v>
      </c>
      <c r="F437" s="12"/>
      <c r="G437" s="12"/>
      <c r="H437" s="12"/>
      <c r="I437" s="12"/>
      <c r="J437" s="13"/>
      <c r="K437" s="12"/>
    </row>
    <row r="438" spans="1:11" ht="13.5" thickBot="1">
      <c r="A438" s="38" t="s">
        <v>834</v>
      </c>
      <c r="B438" s="39"/>
      <c r="C438" s="55" t="s">
        <v>658</v>
      </c>
      <c r="D438" s="39">
        <v>30</v>
      </c>
      <c r="E438" s="11">
        <v>120</v>
      </c>
      <c r="F438" s="12"/>
      <c r="G438" s="12"/>
      <c r="H438" s="12"/>
      <c r="I438" s="12"/>
      <c r="J438" s="13"/>
      <c r="K438" s="12"/>
    </row>
    <row r="439" spans="1:11" ht="13.5" thickBot="1">
      <c r="A439" s="38" t="s">
        <v>835</v>
      </c>
      <c r="B439" s="39" t="s">
        <v>302</v>
      </c>
      <c r="C439" s="42" t="s">
        <v>192</v>
      </c>
      <c r="D439" s="39">
        <v>100</v>
      </c>
      <c r="E439" s="11">
        <f>100*2</f>
        <v>200</v>
      </c>
      <c r="F439" s="12"/>
      <c r="G439" s="12"/>
      <c r="H439" s="12"/>
      <c r="I439" s="12"/>
      <c r="J439" s="13"/>
      <c r="K439" s="12"/>
    </row>
    <row r="440" spans="1:11" ht="13.5" thickBot="1">
      <c r="A440" s="38" t="s">
        <v>836</v>
      </c>
      <c r="B440" s="39" t="s">
        <v>302</v>
      </c>
      <c r="C440" s="42" t="s">
        <v>193</v>
      </c>
      <c r="D440" s="39">
        <v>20</v>
      </c>
      <c r="E440" s="11">
        <v>36.96</v>
      </c>
      <c r="F440" s="12"/>
      <c r="G440" s="12"/>
      <c r="H440" s="12"/>
      <c r="I440" s="12"/>
      <c r="J440" s="13"/>
      <c r="K440" s="12"/>
    </row>
    <row r="441" spans="1:11" ht="13.5" thickBot="1">
      <c r="A441" s="38" t="s">
        <v>837</v>
      </c>
      <c r="B441" s="39"/>
      <c r="C441" s="42" t="s">
        <v>1537</v>
      </c>
      <c r="D441" s="39">
        <v>10</v>
      </c>
      <c r="E441" s="11">
        <v>195.5</v>
      </c>
      <c r="F441" s="12"/>
      <c r="G441" s="12"/>
      <c r="H441" s="12"/>
      <c r="I441" s="12"/>
      <c r="J441" s="13"/>
      <c r="K441" s="12"/>
    </row>
    <row r="442" spans="1:11" ht="13.5" thickBot="1">
      <c r="A442" s="38" t="s">
        <v>838</v>
      </c>
      <c r="B442" s="39"/>
      <c r="C442" s="42" t="s">
        <v>654</v>
      </c>
      <c r="D442" s="39">
        <v>15</v>
      </c>
      <c r="E442" s="11">
        <v>293.25</v>
      </c>
      <c r="F442" s="12"/>
      <c r="G442" s="12"/>
      <c r="H442" s="12"/>
      <c r="I442" s="12"/>
      <c r="J442" s="13"/>
      <c r="K442" s="12"/>
    </row>
    <row r="443" spans="1:11" ht="13.5" thickBot="1">
      <c r="A443" s="38" t="s">
        <v>839</v>
      </c>
      <c r="B443" s="39"/>
      <c r="C443" s="42" t="s">
        <v>1490</v>
      </c>
      <c r="D443" s="39">
        <v>10</v>
      </c>
      <c r="E443" s="11">
        <v>195.5</v>
      </c>
      <c r="F443" s="12"/>
      <c r="G443" s="12"/>
      <c r="H443" s="12"/>
      <c r="I443" s="12"/>
      <c r="J443" s="13"/>
      <c r="K443" s="12"/>
    </row>
    <row r="444" spans="1:11" ht="13.5" thickBot="1">
      <c r="A444" s="38" t="s">
        <v>840</v>
      </c>
      <c r="B444" s="39"/>
      <c r="C444" s="42" t="s">
        <v>1491</v>
      </c>
      <c r="D444" s="39">
        <v>10</v>
      </c>
      <c r="E444" s="11">
        <v>195.5</v>
      </c>
      <c r="F444" s="12"/>
      <c r="G444" s="12"/>
      <c r="H444" s="12"/>
      <c r="I444" s="12"/>
      <c r="J444" s="13"/>
      <c r="K444" s="12"/>
    </row>
    <row r="445" spans="1:11" ht="13.5" thickBot="1">
      <c r="A445" s="38" t="s">
        <v>841</v>
      </c>
      <c r="B445" s="39" t="s">
        <v>289</v>
      </c>
      <c r="C445" s="55" t="s">
        <v>659</v>
      </c>
      <c r="D445" s="39">
        <v>50</v>
      </c>
      <c r="E445" s="11">
        <v>80</v>
      </c>
      <c r="F445" s="12"/>
      <c r="G445" s="12"/>
      <c r="H445" s="12"/>
      <c r="I445" s="12"/>
      <c r="J445" s="13"/>
      <c r="K445" s="12"/>
    </row>
    <row r="446" spans="1:11" ht="13.5" thickBot="1">
      <c r="A446" s="38" t="s">
        <v>842</v>
      </c>
      <c r="B446" s="39" t="s">
        <v>289</v>
      </c>
      <c r="C446" s="55" t="s">
        <v>660</v>
      </c>
      <c r="D446" s="39">
        <v>50</v>
      </c>
      <c r="E446" s="11">
        <v>80</v>
      </c>
      <c r="F446" s="12"/>
      <c r="G446" s="12"/>
      <c r="H446" s="12"/>
      <c r="I446" s="12"/>
      <c r="J446" s="13"/>
      <c r="K446" s="12"/>
    </row>
    <row r="447" spans="1:11" ht="13.5" thickBot="1">
      <c r="A447" s="38" t="s">
        <v>843</v>
      </c>
      <c r="B447" s="39" t="s">
        <v>1185</v>
      </c>
      <c r="C447" s="42" t="s">
        <v>107</v>
      </c>
      <c r="D447" s="39">
        <v>3000</v>
      </c>
      <c r="E447" s="11">
        <v>1680.15</v>
      </c>
      <c r="F447" s="12"/>
      <c r="G447" s="12"/>
      <c r="H447" s="12"/>
      <c r="I447" s="12"/>
      <c r="J447" s="13"/>
      <c r="K447" s="12"/>
    </row>
    <row r="448" spans="1:11" ht="13.5" thickBot="1">
      <c r="A448" s="38" t="s">
        <v>844</v>
      </c>
      <c r="B448" s="39" t="s">
        <v>1185</v>
      </c>
      <c r="C448" s="42" t="s">
        <v>108</v>
      </c>
      <c r="D448" s="39">
        <v>1000</v>
      </c>
      <c r="E448" s="11">
        <v>563.5</v>
      </c>
      <c r="F448" s="12"/>
      <c r="G448" s="12"/>
      <c r="H448" s="12"/>
      <c r="I448" s="12"/>
      <c r="J448" s="13"/>
      <c r="K448" s="12"/>
    </row>
    <row r="449" spans="1:11" ht="13.5" thickBot="1">
      <c r="A449" s="38" t="s">
        <v>845</v>
      </c>
      <c r="B449" s="39"/>
      <c r="C449" s="42" t="s">
        <v>1174</v>
      </c>
      <c r="D449" s="39">
        <v>500</v>
      </c>
      <c r="E449" s="11">
        <v>690</v>
      </c>
      <c r="F449" s="12"/>
      <c r="G449" s="12"/>
      <c r="H449" s="12"/>
      <c r="I449" s="12"/>
      <c r="J449" s="13"/>
      <c r="K449" s="12"/>
    </row>
    <row r="450" spans="1:11" ht="13.5" thickBot="1">
      <c r="A450" s="38" t="s">
        <v>846</v>
      </c>
      <c r="B450" s="39"/>
      <c r="C450" s="43" t="s">
        <v>1578</v>
      </c>
      <c r="D450" s="39" t="s">
        <v>22</v>
      </c>
      <c r="E450" s="11">
        <f>300*0.2</f>
        <v>60</v>
      </c>
      <c r="F450" s="12"/>
      <c r="G450" s="12"/>
      <c r="H450" s="12"/>
      <c r="I450" s="12"/>
      <c r="J450" s="13"/>
      <c r="K450" s="12"/>
    </row>
    <row r="451" spans="1:11" ht="13.5" thickBot="1">
      <c r="A451" s="38" t="s">
        <v>847</v>
      </c>
      <c r="B451" s="39"/>
      <c r="C451" s="43" t="s">
        <v>1579</v>
      </c>
      <c r="D451" s="39" t="s">
        <v>1379</v>
      </c>
      <c r="E451" s="11">
        <f>10*0.2</f>
        <v>2</v>
      </c>
      <c r="F451" s="12"/>
      <c r="G451" s="12"/>
      <c r="H451" s="12"/>
      <c r="I451" s="12"/>
      <c r="J451" s="13"/>
      <c r="K451" s="12"/>
    </row>
    <row r="452" spans="1:11" ht="13.5" thickBot="1">
      <c r="A452" s="38" t="s">
        <v>848</v>
      </c>
      <c r="B452" s="39" t="s">
        <v>483</v>
      </c>
      <c r="C452" s="42" t="s">
        <v>1535</v>
      </c>
      <c r="D452" s="39">
        <v>50</v>
      </c>
      <c r="E452" s="11">
        <v>1006.25</v>
      </c>
      <c r="F452" s="12"/>
      <c r="G452" s="12"/>
      <c r="H452" s="12"/>
      <c r="I452" s="12"/>
      <c r="J452" s="13"/>
      <c r="K452" s="12"/>
    </row>
    <row r="453" spans="1:11" ht="13.5" thickBot="1">
      <c r="A453" s="38" t="s">
        <v>849</v>
      </c>
      <c r="B453" s="39" t="s">
        <v>306</v>
      </c>
      <c r="C453" s="42" t="s">
        <v>1528</v>
      </c>
      <c r="D453" s="39">
        <v>10</v>
      </c>
      <c r="E453" s="11">
        <v>720.38</v>
      </c>
      <c r="F453" s="12"/>
      <c r="G453" s="12"/>
      <c r="H453" s="12"/>
      <c r="I453" s="12"/>
      <c r="J453" s="13"/>
      <c r="K453" s="12"/>
    </row>
    <row r="454" spans="1:11" ht="13.5" thickBot="1">
      <c r="A454" s="38" t="s">
        <v>850</v>
      </c>
      <c r="B454" s="39" t="s">
        <v>345</v>
      </c>
      <c r="C454" s="42" t="s">
        <v>252</v>
      </c>
      <c r="D454" s="39">
        <v>1200</v>
      </c>
      <c r="E454" s="27">
        <v>3381</v>
      </c>
      <c r="F454" s="12"/>
      <c r="G454" s="12"/>
      <c r="H454" s="12"/>
      <c r="I454" s="12"/>
      <c r="J454" s="13"/>
      <c r="K454" s="12"/>
    </row>
    <row r="455" spans="1:11" ht="13.5" thickBot="1">
      <c r="A455" s="624">
        <v>325</v>
      </c>
      <c r="B455" s="39" t="s">
        <v>346</v>
      </c>
      <c r="C455" s="42" t="s">
        <v>1540</v>
      </c>
      <c r="D455" s="39">
        <v>2000</v>
      </c>
      <c r="E455" s="627">
        <v>1448.48</v>
      </c>
      <c r="F455" s="12"/>
      <c r="G455" s="12"/>
      <c r="H455" s="12"/>
      <c r="I455" s="618"/>
      <c r="J455" s="13"/>
      <c r="K455" s="12"/>
    </row>
    <row r="456" spans="1:11" ht="13.5" thickBot="1">
      <c r="A456" s="625"/>
      <c r="B456" s="39" t="s">
        <v>346</v>
      </c>
      <c r="C456" s="42" t="s">
        <v>1541</v>
      </c>
      <c r="D456" s="39">
        <v>1200</v>
      </c>
      <c r="E456" s="628"/>
      <c r="F456" s="12"/>
      <c r="G456" s="12"/>
      <c r="H456" s="12"/>
      <c r="I456" s="619"/>
      <c r="J456" s="13"/>
      <c r="K456" s="12"/>
    </row>
    <row r="457" spans="1:11" ht="13.5" thickBot="1">
      <c r="A457" s="626"/>
      <c r="B457" s="39" t="s">
        <v>346</v>
      </c>
      <c r="C457" s="42" t="s">
        <v>1542</v>
      </c>
      <c r="D457" s="39">
        <v>1000</v>
      </c>
      <c r="E457" s="629"/>
      <c r="F457" s="12"/>
      <c r="G457" s="12"/>
      <c r="H457" s="12"/>
      <c r="I457" s="620"/>
      <c r="J457" s="13"/>
      <c r="K457" s="12"/>
    </row>
    <row r="458" spans="1:11" ht="13.5" thickBot="1">
      <c r="A458" s="38">
        <v>326</v>
      </c>
      <c r="B458" s="39"/>
      <c r="C458" s="55" t="s">
        <v>617</v>
      </c>
      <c r="D458" s="39">
        <v>300</v>
      </c>
      <c r="E458" s="22">
        <v>300</v>
      </c>
      <c r="F458" s="12"/>
      <c r="G458" s="12"/>
      <c r="H458" s="12"/>
      <c r="I458" s="12"/>
      <c r="J458" s="13"/>
      <c r="K458" s="12"/>
    </row>
    <row r="459" spans="1:11" ht="13.5" thickBot="1">
      <c r="A459" s="38">
        <v>327</v>
      </c>
      <c r="B459" s="39"/>
      <c r="C459" s="42" t="s">
        <v>1439</v>
      </c>
      <c r="D459" s="39">
        <v>240</v>
      </c>
      <c r="E459" s="11">
        <v>310.5</v>
      </c>
      <c r="F459" s="12"/>
      <c r="G459" s="12"/>
      <c r="H459" s="12"/>
      <c r="I459" s="12"/>
      <c r="J459" s="13"/>
      <c r="K459" s="12"/>
    </row>
    <row r="460" spans="1:11" ht="13.5" thickBot="1">
      <c r="A460" s="38">
        <v>328</v>
      </c>
      <c r="B460" s="39" t="s">
        <v>1187</v>
      </c>
      <c r="C460" s="42" t="s">
        <v>1502</v>
      </c>
      <c r="D460" s="39">
        <v>30</v>
      </c>
      <c r="E460" s="11">
        <v>1099.17</v>
      </c>
      <c r="F460" s="12"/>
      <c r="G460" s="12"/>
      <c r="H460" s="12"/>
      <c r="I460" s="12"/>
      <c r="J460" s="13"/>
      <c r="K460" s="12"/>
    </row>
    <row r="461" spans="1:11" ht="13.5" thickBot="1">
      <c r="A461" s="38">
        <v>329</v>
      </c>
      <c r="B461" s="39" t="s">
        <v>1187</v>
      </c>
      <c r="C461" s="42" t="s">
        <v>517</v>
      </c>
      <c r="D461" s="39">
        <v>36</v>
      </c>
      <c r="E461" s="11">
        <v>1324.8</v>
      </c>
      <c r="F461" s="12"/>
      <c r="G461" s="12"/>
      <c r="H461" s="12"/>
      <c r="I461" s="12"/>
      <c r="J461" s="13"/>
      <c r="K461" s="12"/>
    </row>
    <row r="462" spans="1:11" ht="13.5" thickBot="1">
      <c r="A462" s="38">
        <v>330</v>
      </c>
      <c r="B462" s="39" t="s">
        <v>1187</v>
      </c>
      <c r="C462" s="42" t="s">
        <v>516</v>
      </c>
      <c r="D462" s="39">
        <v>30</v>
      </c>
      <c r="E462" s="11">
        <v>1099.17</v>
      </c>
      <c r="F462" s="12"/>
      <c r="G462" s="12"/>
      <c r="H462" s="12"/>
      <c r="I462" s="12"/>
      <c r="J462" s="13"/>
      <c r="K462" s="12"/>
    </row>
    <row r="463" spans="1:11" ht="26.25" thickBot="1">
      <c r="A463" s="38">
        <v>331</v>
      </c>
      <c r="B463" s="39" t="s">
        <v>1187</v>
      </c>
      <c r="C463" s="55" t="s">
        <v>1380</v>
      </c>
      <c r="D463" s="39">
        <v>30</v>
      </c>
      <c r="E463" s="11">
        <v>960</v>
      </c>
      <c r="F463" s="12"/>
      <c r="G463" s="12"/>
      <c r="H463" s="4"/>
      <c r="I463" s="4"/>
      <c r="J463" s="13"/>
      <c r="K463" s="12"/>
    </row>
    <row r="464" spans="1:11" ht="26.25" thickBot="1">
      <c r="A464" s="38">
        <v>332</v>
      </c>
      <c r="B464" s="39" t="s">
        <v>1187</v>
      </c>
      <c r="C464" s="55" t="s">
        <v>1381</v>
      </c>
      <c r="D464" s="39">
        <v>30</v>
      </c>
      <c r="E464" s="11">
        <v>960</v>
      </c>
      <c r="F464" s="12"/>
      <c r="G464" s="12"/>
      <c r="H464" s="12"/>
      <c r="I464" s="12"/>
      <c r="J464" s="13"/>
      <c r="K464" s="12"/>
    </row>
    <row r="465" spans="1:11" ht="13.5" thickBot="1">
      <c r="A465" s="38">
        <v>333</v>
      </c>
      <c r="B465" s="39" t="s">
        <v>1186</v>
      </c>
      <c r="C465" s="42" t="s">
        <v>1571</v>
      </c>
      <c r="D465" s="39">
        <v>50</v>
      </c>
      <c r="E465" s="11">
        <v>276.58</v>
      </c>
      <c r="F465" s="12"/>
      <c r="G465" s="12"/>
      <c r="H465" s="12"/>
      <c r="I465" s="12"/>
      <c r="J465" s="13"/>
      <c r="K465" s="12"/>
    </row>
    <row r="466" spans="1:11" ht="13.5" thickBot="1">
      <c r="A466" s="38">
        <v>334</v>
      </c>
      <c r="B466" s="39" t="s">
        <v>1186</v>
      </c>
      <c r="C466" s="42" t="s">
        <v>1572</v>
      </c>
      <c r="D466" s="39">
        <v>50</v>
      </c>
      <c r="E466" s="11">
        <v>276.58</v>
      </c>
      <c r="F466" s="12"/>
      <c r="G466" s="12"/>
      <c r="H466" s="12"/>
      <c r="I466" s="12"/>
      <c r="J466" s="13"/>
      <c r="K466" s="12"/>
    </row>
    <row r="467" spans="1:11" ht="13.5" thickBot="1">
      <c r="A467" s="38">
        <v>335</v>
      </c>
      <c r="B467" s="39" t="s">
        <v>1186</v>
      </c>
      <c r="C467" s="42" t="s">
        <v>1573</v>
      </c>
      <c r="D467" s="39">
        <v>50</v>
      </c>
      <c r="E467" s="11">
        <v>276.58</v>
      </c>
      <c r="F467" s="12"/>
      <c r="G467" s="12"/>
      <c r="H467" s="12"/>
      <c r="I467" s="12"/>
      <c r="J467" s="13"/>
      <c r="K467" s="12"/>
    </row>
    <row r="468" spans="1:11" ht="13.5" thickBot="1">
      <c r="A468" s="38">
        <v>336</v>
      </c>
      <c r="B468" s="39"/>
      <c r="C468" s="42" t="s">
        <v>512</v>
      </c>
      <c r="D468" s="39">
        <v>240</v>
      </c>
      <c r="E468" s="11">
        <v>226.32</v>
      </c>
      <c r="F468" s="12"/>
      <c r="G468" s="12"/>
      <c r="H468" s="12"/>
      <c r="I468" s="12"/>
      <c r="J468" s="13"/>
      <c r="K468" s="12"/>
    </row>
    <row r="469" spans="1:11" ht="13.5" thickBot="1">
      <c r="A469" s="38">
        <v>337</v>
      </c>
      <c r="B469" s="39"/>
      <c r="C469" s="52" t="s">
        <v>459</v>
      </c>
      <c r="D469" s="39">
        <v>100</v>
      </c>
      <c r="E469" s="11">
        <v>200</v>
      </c>
      <c r="F469" s="12"/>
      <c r="G469" s="12"/>
      <c r="H469" s="12"/>
      <c r="I469" s="12"/>
      <c r="J469" s="13"/>
      <c r="K469" s="12"/>
    </row>
    <row r="470" spans="1:11" ht="13.5" thickBot="1">
      <c r="A470" s="38">
        <v>338</v>
      </c>
      <c r="B470" s="39"/>
      <c r="C470" s="42" t="s">
        <v>1536</v>
      </c>
      <c r="D470" s="39">
        <v>50</v>
      </c>
      <c r="E470" s="11">
        <v>15033.95</v>
      </c>
      <c r="F470" s="12"/>
      <c r="G470" s="12"/>
      <c r="H470" s="12"/>
      <c r="I470" s="12"/>
      <c r="J470" s="13"/>
      <c r="K470" s="12"/>
    </row>
    <row r="471" spans="1:11" ht="13.5" thickBot="1">
      <c r="A471" s="38">
        <v>339</v>
      </c>
      <c r="B471" s="39" t="s">
        <v>303</v>
      </c>
      <c r="C471" s="42" t="s">
        <v>1444</v>
      </c>
      <c r="D471" s="41">
        <v>1500</v>
      </c>
      <c r="E471" s="11">
        <v>500.25</v>
      </c>
      <c r="F471" s="12"/>
      <c r="G471" s="12"/>
      <c r="H471" s="12"/>
      <c r="I471" s="12"/>
      <c r="J471" s="13"/>
      <c r="K471" s="12"/>
    </row>
    <row r="472" spans="1:11" ht="13.5" thickBot="1">
      <c r="A472" s="38">
        <v>340</v>
      </c>
      <c r="B472" s="39" t="s">
        <v>304</v>
      </c>
      <c r="C472" s="42" t="s">
        <v>418</v>
      </c>
      <c r="D472" s="41">
        <v>15000</v>
      </c>
      <c r="E472" s="11">
        <v>948.75</v>
      </c>
      <c r="F472" s="12"/>
      <c r="G472" s="12"/>
      <c r="H472" s="12"/>
      <c r="I472" s="12"/>
      <c r="J472" s="13"/>
      <c r="K472" s="12"/>
    </row>
    <row r="473" spans="1:11" ht="13.5" thickBot="1">
      <c r="A473" s="38" t="s">
        <v>851</v>
      </c>
      <c r="B473" s="39" t="s">
        <v>304</v>
      </c>
      <c r="C473" s="42" t="s">
        <v>417</v>
      </c>
      <c r="D473" s="41">
        <v>50000</v>
      </c>
      <c r="E473" s="11">
        <v>9890</v>
      </c>
      <c r="F473" s="12"/>
      <c r="G473" s="12"/>
      <c r="H473" s="12"/>
      <c r="I473" s="12"/>
      <c r="J473" s="13"/>
      <c r="K473" s="12"/>
    </row>
    <row r="474" spans="1:11" ht="13.5" thickBot="1">
      <c r="A474" s="38" t="s">
        <v>852</v>
      </c>
      <c r="B474" s="39"/>
      <c r="C474" s="42" t="s">
        <v>1141</v>
      </c>
      <c r="D474" s="39">
        <v>1000</v>
      </c>
      <c r="E474" s="11">
        <v>655.5</v>
      </c>
      <c r="F474" s="12"/>
      <c r="G474" s="12"/>
      <c r="H474" s="12"/>
      <c r="I474" s="12"/>
      <c r="J474" s="13"/>
      <c r="K474" s="12"/>
    </row>
    <row r="475" spans="1:11" ht="13.5" thickBot="1">
      <c r="A475" s="38" t="s">
        <v>853</v>
      </c>
      <c r="B475" s="39"/>
      <c r="C475" s="55" t="s">
        <v>616</v>
      </c>
      <c r="D475" s="39">
        <v>30</v>
      </c>
      <c r="E475" s="11">
        <f>30*3.47</f>
        <v>104.10000000000001</v>
      </c>
      <c r="F475" s="12"/>
      <c r="G475" s="12"/>
      <c r="H475" s="12"/>
      <c r="I475" s="12"/>
      <c r="J475" s="13"/>
      <c r="K475" s="12"/>
    </row>
    <row r="476" spans="1:11" ht="13.5" thickBot="1">
      <c r="A476" s="38" t="s">
        <v>854</v>
      </c>
      <c r="B476" s="39" t="s">
        <v>305</v>
      </c>
      <c r="C476" s="52" t="s">
        <v>221</v>
      </c>
      <c r="D476" s="39">
        <v>10</v>
      </c>
      <c r="E476" s="11">
        <v>1400</v>
      </c>
      <c r="F476" s="12"/>
      <c r="G476" s="12"/>
      <c r="H476" s="12"/>
      <c r="I476" s="12"/>
      <c r="J476" s="13"/>
      <c r="K476" s="12"/>
    </row>
    <row r="477" spans="1:11" ht="13.5" thickBot="1">
      <c r="A477" s="38" t="s">
        <v>855</v>
      </c>
      <c r="B477" s="39" t="s">
        <v>305</v>
      </c>
      <c r="C477" s="52" t="s">
        <v>220</v>
      </c>
      <c r="D477" s="39">
        <v>10</v>
      </c>
      <c r="E477" s="11">
        <v>1448</v>
      </c>
      <c r="F477" s="12"/>
      <c r="G477" s="12"/>
      <c r="H477" s="12"/>
      <c r="I477" s="12"/>
      <c r="J477" s="13"/>
      <c r="K477" s="12"/>
    </row>
    <row r="478" spans="1:11" ht="13.5" thickBot="1">
      <c r="A478" s="38" t="s">
        <v>856</v>
      </c>
      <c r="B478" s="39"/>
      <c r="C478" s="42" t="s">
        <v>1493</v>
      </c>
      <c r="D478" s="39">
        <v>10</v>
      </c>
      <c r="E478" s="11">
        <v>126.39</v>
      </c>
      <c r="F478" s="12"/>
      <c r="G478" s="12"/>
      <c r="H478" s="12"/>
      <c r="I478" s="12"/>
      <c r="J478" s="13"/>
      <c r="K478" s="12"/>
    </row>
    <row r="479" spans="1:11" ht="13.5" thickBot="1">
      <c r="A479" s="38" t="s">
        <v>857</v>
      </c>
      <c r="B479" s="39"/>
      <c r="C479" s="52" t="s">
        <v>458</v>
      </c>
      <c r="D479" s="39">
        <v>20</v>
      </c>
      <c r="E479" s="11">
        <f>20*2.3</f>
        <v>46</v>
      </c>
      <c r="F479" s="12"/>
      <c r="G479" s="12"/>
      <c r="H479" s="12"/>
      <c r="I479" s="12"/>
      <c r="J479" s="13"/>
      <c r="K479" s="12"/>
    </row>
    <row r="480" spans="1:11" ht="13.5" thickBot="1">
      <c r="A480" s="38" t="s">
        <v>858</v>
      </c>
      <c r="B480" s="39" t="s">
        <v>376</v>
      </c>
      <c r="C480" s="42" t="s">
        <v>1121</v>
      </c>
      <c r="D480" s="41">
        <v>60</v>
      </c>
      <c r="E480" s="11">
        <v>17250</v>
      </c>
      <c r="F480" s="12"/>
      <c r="G480" s="12"/>
      <c r="H480" s="12"/>
      <c r="I480" s="12"/>
      <c r="J480" s="13"/>
      <c r="K480" s="12"/>
    </row>
    <row r="481" spans="1:11" ht="13.5" thickBot="1">
      <c r="A481" s="38" t="s">
        <v>859</v>
      </c>
      <c r="B481" s="39" t="s">
        <v>376</v>
      </c>
      <c r="C481" s="42" t="s">
        <v>1123</v>
      </c>
      <c r="D481" s="39">
        <v>30</v>
      </c>
      <c r="E481" s="11">
        <v>754.86</v>
      </c>
      <c r="F481" s="12"/>
      <c r="G481" s="12"/>
      <c r="H481" s="12"/>
      <c r="I481" s="12"/>
      <c r="J481" s="13"/>
      <c r="K481" s="12"/>
    </row>
    <row r="482" spans="1:11" ht="26.25" thickBot="1">
      <c r="A482" s="38" t="s">
        <v>860</v>
      </c>
      <c r="B482" s="39" t="s">
        <v>1202</v>
      </c>
      <c r="C482" s="42" t="s">
        <v>384</v>
      </c>
      <c r="D482" s="39">
        <v>1</v>
      </c>
      <c r="E482" s="11">
        <v>880</v>
      </c>
      <c r="F482" s="12"/>
      <c r="G482" s="12"/>
      <c r="H482" s="12"/>
      <c r="I482" s="12"/>
      <c r="J482" s="13"/>
      <c r="K482" s="12"/>
    </row>
    <row r="483" spans="1:11" ht="26.25" thickBot="1">
      <c r="A483" s="38" t="s">
        <v>861</v>
      </c>
      <c r="B483" s="39" t="s">
        <v>1202</v>
      </c>
      <c r="C483" s="42" t="s">
        <v>385</v>
      </c>
      <c r="D483" s="39">
        <v>1</v>
      </c>
      <c r="E483" s="11">
        <v>880</v>
      </c>
      <c r="F483" s="12"/>
      <c r="G483" s="12"/>
      <c r="H483" s="12"/>
      <c r="I483" s="12"/>
      <c r="J483" s="13"/>
      <c r="K483" s="12"/>
    </row>
    <row r="484" spans="1:11" ht="26.25" thickBot="1">
      <c r="A484" s="38" t="s">
        <v>862</v>
      </c>
      <c r="B484" s="39" t="s">
        <v>1202</v>
      </c>
      <c r="C484" s="42" t="s">
        <v>1356</v>
      </c>
      <c r="D484" s="39">
        <v>1</v>
      </c>
      <c r="E484" s="11">
        <v>880</v>
      </c>
      <c r="F484" s="12"/>
      <c r="G484" s="12"/>
      <c r="H484" s="12"/>
      <c r="I484" s="12"/>
      <c r="J484" s="13"/>
      <c r="K484" s="12"/>
    </row>
    <row r="485" spans="1:11" ht="26.25" thickBot="1">
      <c r="A485" s="38" t="s">
        <v>863</v>
      </c>
      <c r="B485" s="39" t="s">
        <v>1202</v>
      </c>
      <c r="C485" s="42" t="s">
        <v>1357</v>
      </c>
      <c r="D485" s="39">
        <v>1</v>
      </c>
      <c r="E485" s="11">
        <v>880</v>
      </c>
      <c r="F485" s="12"/>
      <c r="G485" s="12"/>
      <c r="H485" s="12"/>
      <c r="I485" s="12"/>
      <c r="J485" s="13"/>
      <c r="K485" s="12"/>
    </row>
    <row r="486" spans="1:11" ht="26.25" thickBot="1">
      <c r="A486" s="38" t="s">
        <v>864</v>
      </c>
      <c r="B486" s="39" t="s">
        <v>1202</v>
      </c>
      <c r="C486" s="56" t="s">
        <v>327</v>
      </c>
      <c r="D486" s="39">
        <v>1</v>
      </c>
      <c r="E486" s="11">
        <v>1000</v>
      </c>
      <c r="F486" s="12"/>
      <c r="G486" s="12"/>
      <c r="H486" s="12"/>
      <c r="I486" s="12"/>
      <c r="J486" s="13"/>
      <c r="K486" s="12"/>
    </row>
    <row r="487" spans="1:11" ht="36" customHeight="1" thickBot="1">
      <c r="A487" s="38" t="s">
        <v>865</v>
      </c>
      <c r="B487" s="39" t="s">
        <v>1201</v>
      </c>
      <c r="C487" s="42" t="s">
        <v>1424</v>
      </c>
      <c r="D487" s="39">
        <v>1</v>
      </c>
      <c r="E487" s="11">
        <v>1000</v>
      </c>
      <c r="F487" s="12"/>
      <c r="G487" s="12"/>
      <c r="H487" s="12"/>
      <c r="I487" s="12"/>
      <c r="J487" s="13"/>
      <c r="K487" s="12"/>
    </row>
    <row r="488" spans="1:11" ht="39" customHeight="1" thickBot="1">
      <c r="A488" s="38" t="s">
        <v>866</v>
      </c>
      <c r="B488" s="39" t="s">
        <v>1201</v>
      </c>
      <c r="C488" s="42" t="s">
        <v>1426</v>
      </c>
      <c r="D488" s="39">
        <v>1</v>
      </c>
      <c r="E488" s="11">
        <v>1000</v>
      </c>
      <c r="F488" s="12"/>
      <c r="G488" s="12"/>
      <c r="H488" s="12"/>
      <c r="I488" s="12"/>
      <c r="J488" s="13"/>
      <c r="K488" s="12"/>
    </row>
    <row r="489" spans="1:11" ht="35.25" customHeight="1" thickBot="1">
      <c r="A489" s="38" t="s">
        <v>867</v>
      </c>
      <c r="B489" s="39" t="s">
        <v>1201</v>
      </c>
      <c r="C489" s="42" t="s">
        <v>1425</v>
      </c>
      <c r="D489" s="39">
        <v>1</v>
      </c>
      <c r="E489" s="11">
        <v>1000</v>
      </c>
      <c r="F489" s="12"/>
      <c r="G489" s="12"/>
      <c r="H489" s="12"/>
      <c r="I489" s="12"/>
      <c r="J489" s="13"/>
      <c r="K489" s="12"/>
    </row>
    <row r="490" spans="1:11" ht="13.5" thickBot="1">
      <c r="A490" s="38" t="s">
        <v>868</v>
      </c>
      <c r="B490" s="39"/>
      <c r="C490" s="43" t="s">
        <v>191</v>
      </c>
      <c r="D490" s="39">
        <v>10</v>
      </c>
      <c r="E490" s="11">
        <v>1029.25</v>
      </c>
      <c r="F490" s="12"/>
      <c r="G490" s="12"/>
      <c r="H490" s="12"/>
      <c r="I490" s="12"/>
      <c r="J490" s="13"/>
      <c r="K490" s="12"/>
    </row>
    <row r="491" spans="1:11" ht="13.5" thickBot="1">
      <c r="A491" s="38" t="s">
        <v>869</v>
      </c>
      <c r="B491" s="39"/>
      <c r="C491" s="42" t="s">
        <v>316</v>
      </c>
      <c r="D491" s="39">
        <v>50</v>
      </c>
      <c r="E491" s="11">
        <v>57.5</v>
      </c>
      <c r="F491" s="12"/>
      <c r="G491" s="12"/>
      <c r="H491" s="12"/>
      <c r="I491" s="12"/>
      <c r="J491" s="13"/>
      <c r="K491" s="12"/>
    </row>
    <row r="492" spans="1:11" ht="13.5" thickBot="1">
      <c r="A492" s="38" t="s">
        <v>992</v>
      </c>
      <c r="B492" s="39"/>
      <c r="C492" s="42" t="s">
        <v>315</v>
      </c>
      <c r="D492" s="39">
        <v>50</v>
      </c>
      <c r="E492" s="11">
        <v>57.5</v>
      </c>
      <c r="F492" s="12"/>
      <c r="G492" s="12"/>
      <c r="H492" s="12"/>
      <c r="I492" s="12"/>
      <c r="J492" s="13"/>
      <c r="K492" s="12"/>
    </row>
    <row r="493" spans="1:11" ht="26.25" thickBot="1">
      <c r="A493" s="38" t="s">
        <v>993</v>
      </c>
      <c r="B493" s="39" t="s">
        <v>307</v>
      </c>
      <c r="C493" s="55" t="s">
        <v>655</v>
      </c>
      <c r="D493" s="39">
        <v>20</v>
      </c>
      <c r="E493" s="11">
        <f>20*5</f>
        <v>100</v>
      </c>
      <c r="F493" s="12"/>
      <c r="G493" s="12"/>
      <c r="H493" s="12"/>
      <c r="I493" s="12"/>
      <c r="J493" s="13"/>
      <c r="K493" s="12"/>
    </row>
    <row r="494" spans="1:11" ht="13.5" thickBot="1">
      <c r="A494" s="38" t="s">
        <v>994</v>
      </c>
      <c r="B494" s="39"/>
      <c r="C494" s="42" t="s">
        <v>1064</v>
      </c>
      <c r="D494" s="39">
        <v>800</v>
      </c>
      <c r="E494" s="11">
        <v>75.44</v>
      </c>
      <c r="F494" s="12"/>
      <c r="G494" s="12"/>
      <c r="H494" s="12"/>
      <c r="I494" s="12"/>
      <c r="J494" s="13"/>
      <c r="K494" s="12"/>
    </row>
    <row r="495" spans="1:11" ht="13.5" thickBot="1">
      <c r="A495" s="621">
        <v>363</v>
      </c>
      <c r="B495" s="39"/>
      <c r="C495" s="42" t="s">
        <v>511</v>
      </c>
      <c r="D495" s="39">
        <v>100</v>
      </c>
      <c r="E495" s="633">
        <v>22062</v>
      </c>
      <c r="F495" s="12"/>
      <c r="G495" s="12"/>
      <c r="H495" s="12"/>
      <c r="I495" s="618"/>
      <c r="J495" s="13"/>
      <c r="K495" s="12"/>
    </row>
    <row r="496" spans="1:11" ht="26.25" thickBot="1">
      <c r="A496" s="622"/>
      <c r="B496" s="39" t="s">
        <v>542</v>
      </c>
      <c r="C496" s="42" t="s">
        <v>184</v>
      </c>
      <c r="D496" s="41">
        <v>80000</v>
      </c>
      <c r="E496" s="628"/>
      <c r="F496" s="12"/>
      <c r="G496" s="12"/>
      <c r="H496" s="12"/>
      <c r="I496" s="619"/>
      <c r="J496" s="13"/>
      <c r="K496" s="12"/>
    </row>
    <row r="497" spans="1:11" ht="13.5" thickBot="1">
      <c r="A497" s="622"/>
      <c r="B497" s="39" t="s">
        <v>374</v>
      </c>
      <c r="C497" s="42" t="s">
        <v>1396</v>
      </c>
      <c r="D497" s="39">
        <v>200</v>
      </c>
      <c r="E497" s="628"/>
      <c r="F497" s="12"/>
      <c r="G497" s="12"/>
      <c r="H497" s="12"/>
      <c r="I497" s="619"/>
      <c r="J497" s="13"/>
      <c r="K497" s="12"/>
    </row>
    <row r="498" spans="1:11" ht="13.5" thickBot="1">
      <c r="A498" s="623"/>
      <c r="B498" s="39" t="s">
        <v>367</v>
      </c>
      <c r="C498" s="42" t="s">
        <v>23</v>
      </c>
      <c r="D498" s="41">
        <v>100000</v>
      </c>
      <c r="E498" s="634"/>
      <c r="F498" s="12"/>
      <c r="G498" s="12"/>
      <c r="H498" s="12"/>
      <c r="I498" s="620"/>
      <c r="J498" s="13"/>
      <c r="K498" s="12"/>
    </row>
    <row r="499" spans="1:11" ht="13.5" thickBot="1">
      <c r="A499" s="38">
        <v>364</v>
      </c>
      <c r="B499" s="39" t="s">
        <v>347</v>
      </c>
      <c r="C499" s="55" t="s">
        <v>650</v>
      </c>
      <c r="D499" s="39">
        <v>300</v>
      </c>
      <c r="E499" s="11">
        <f>300*1.2</f>
        <v>360</v>
      </c>
      <c r="F499" s="12"/>
      <c r="G499" s="12"/>
      <c r="H499" s="12"/>
      <c r="I499" s="12"/>
      <c r="J499" s="13"/>
      <c r="K499" s="12"/>
    </row>
    <row r="500" spans="1:11" ht="13.5" thickBot="1">
      <c r="A500" s="38" t="s">
        <v>995</v>
      </c>
      <c r="B500" s="39"/>
      <c r="C500" s="42" t="s">
        <v>461</v>
      </c>
      <c r="D500" s="39">
        <v>120</v>
      </c>
      <c r="E500" s="11">
        <v>690</v>
      </c>
      <c r="F500" s="12"/>
      <c r="G500" s="12"/>
      <c r="H500" s="12"/>
      <c r="I500" s="12"/>
      <c r="J500" s="13"/>
      <c r="K500" s="12"/>
    </row>
    <row r="501" spans="1:11" ht="13.5" thickBot="1">
      <c r="A501" s="38" t="s">
        <v>996</v>
      </c>
      <c r="B501" s="39"/>
      <c r="C501" s="42" t="s">
        <v>47</v>
      </c>
      <c r="D501" s="41">
        <v>300</v>
      </c>
      <c r="E501" s="11">
        <v>1897.5</v>
      </c>
      <c r="F501" s="12"/>
      <c r="G501" s="12"/>
      <c r="H501" s="12"/>
      <c r="I501" s="12"/>
      <c r="J501" s="13"/>
      <c r="K501" s="12"/>
    </row>
    <row r="502" spans="1:11" ht="13.5" thickBot="1">
      <c r="A502" s="38" t="s">
        <v>997</v>
      </c>
      <c r="B502" s="39" t="s">
        <v>1192</v>
      </c>
      <c r="C502" s="42" t="s">
        <v>255</v>
      </c>
      <c r="D502" s="39">
        <v>240</v>
      </c>
      <c r="E502" s="11">
        <f>240*2.35</f>
        <v>564</v>
      </c>
      <c r="F502" s="12"/>
      <c r="G502" s="12"/>
      <c r="H502" s="12"/>
      <c r="I502" s="12"/>
      <c r="J502" s="13"/>
      <c r="K502" s="12"/>
    </row>
    <row r="503" spans="1:11" ht="13.5" thickBot="1">
      <c r="A503" s="38" t="s">
        <v>998</v>
      </c>
      <c r="B503" s="39" t="s">
        <v>348</v>
      </c>
      <c r="C503" s="55" t="s">
        <v>651</v>
      </c>
      <c r="D503" s="39">
        <v>20</v>
      </c>
      <c r="E503" s="11">
        <v>24</v>
      </c>
      <c r="F503" s="12"/>
      <c r="G503" s="12"/>
      <c r="H503" s="12"/>
      <c r="I503" s="12"/>
      <c r="J503" s="13"/>
      <c r="K503" s="12"/>
    </row>
    <row r="504" spans="1:11" ht="13.5" thickBot="1">
      <c r="A504" s="38" t="s">
        <v>999</v>
      </c>
      <c r="B504" s="39" t="s">
        <v>62</v>
      </c>
      <c r="C504" s="55" t="s">
        <v>652</v>
      </c>
      <c r="D504" s="39">
        <v>50</v>
      </c>
      <c r="E504" s="11">
        <v>5.5</v>
      </c>
      <c r="F504" s="12"/>
      <c r="G504" s="12"/>
      <c r="H504" s="12"/>
      <c r="I504" s="12"/>
      <c r="J504" s="13"/>
      <c r="K504" s="12"/>
    </row>
    <row r="505" spans="1:11" ht="13.5" thickBot="1">
      <c r="A505" s="38" t="s">
        <v>1000</v>
      </c>
      <c r="B505" s="39" t="s">
        <v>349</v>
      </c>
      <c r="C505" s="42" t="s">
        <v>1175</v>
      </c>
      <c r="D505" s="41">
        <v>30000</v>
      </c>
      <c r="E505" s="11">
        <v>4036.5</v>
      </c>
      <c r="F505" s="12"/>
      <c r="G505" s="12"/>
      <c r="H505" s="12"/>
      <c r="I505" s="12"/>
      <c r="J505" s="13"/>
      <c r="K505" s="12"/>
    </row>
    <row r="506" spans="1:11" ht="13.5" thickBot="1">
      <c r="A506" s="38" t="s">
        <v>1001</v>
      </c>
      <c r="B506" s="39" t="s">
        <v>62</v>
      </c>
      <c r="C506" s="52" t="s">
        <v>164</v>
      </c>
      <c r="D506" s="39">
        <v>50</v>
      </c>
      <c r="E506" s="11">
        <v>200</v>
      </c>
      <c r="F506" s="12"/>
      <c r="G506" s="12"/>
      <c r="H506" s="12"/>
      <c r="I506" s="12"/>
      <c r="J506" s="13"/>
      <c r="K506" s="12"/>
    </row>
    <row r="507" spans="1:11" ht="26.25" thickBot="1">
      <c r="A507" s="38" t="s">
        <v>1002</v>
      </c>
      <c r="B507" s="39" t="s">
        <v>349</v>
      </c>
      <c r="C507" s="55" t="s">
        <v>1474</v>
      </c>
      <c r="D507" s="41">
        <v>100</v>
      </c>
      <c r="E507" s="11">
        <v>92</v>
      </c>
      <c r="F507" s="12"/>
      <c r="G507" s="12"/>
      <c r="H507" s="12"/>
      <c r="I507" s="12"/>
      <c r="J507" s="13"/>
      <c r="K507" s="12"/>
    </row>
    <row r="508" spans="1:11" ht="13.5" thickBot="1">
      <c r="A508" s="38" t="s">
        <v>1003</v>
      </c>
      <c r="B508" s="39" t="s">
        <v>350</v>
      </c>
      <c r="C508" s="55" t="s">
        <v>773</v>
      </c>
      <c r="D508" s="39">
        <v>200</v>
      </c>
      <c r="E508" s="11">
        <f>200*2.44</f>
        <v>488</v>
      </c>
      <c r="F508" s="12"/>
      <c r="G508" s="12"/>
      <c r="H508" s="12"/>
      <c r="I508" s="12"/>
      <c r="J508" s="13"/>
      <c r="K508" s="12"/>
    </row>
    <row r="509" spans="1:11" ht="26.25" thickBot="1">
      <c r="A509" s="38" t="s">
        <v>1004</v>
      </c>
      <c r="B509" s="39" t="s">
        <v>351</v>
      </c>
      <c r="C509" s="42" t="s">
        <v>1404</v>
      </c>
      <c r="D509" s="39">
        <v>400</v>
      </c>
      <c r="E509" s="11">
        <v>427.8</v>
      </c>
      <c r="F509" s="12"/>
      <c r="G509" s="12"/>
      <c r="H509" s="12"/>
      <c r="I509" s="12"/>
      <c r="J509" s="13"/>
      <c r="K509" s="12"/>
    </row>
    <row r="510" spans="1:11" ht="26.25" thickBot="1">
      <c r="A510" s="38" t="s">
        <v>1005</v>
      </c>
      <c r="B510" s="39" t="s">
        <v>351</v>
      </c>
      <c r="C510" s="42" t="s">
        <v>1418</v>
      </c>
      <c r="D510" s="39">
        <v>600</v>
      </c>
      <c r="E510" s="11">
        <v>683.1</v>
      </c>
      <c r="F510" s="12"/>
      <c r="G510" s="12"/>
      <c r="H510" s="12"/>
      <c r="I510" s="12"/>
      <c r="J510" s="13"/>
      <c r="K510" s="12"/>
    </row>
    <row r="511" spans="1:11" ht="13.5" thickBot="1">
      <c r="A511" s="38" t="s">
        <v>1006</v>
      </c>
      <c r="B511" s="39" t="s">
        <v>349</v>
      </c>
      <c r="C511" s="42" t="s">
        <v>1106</v>
      </c>
      <c r="D511" s="39">
        <v>2400</v>
      </c>
      <c r="E511" s="11">
        <v>110.4</v>
      </c>
      <c r="F511" s="12"/>
      <c r="G511" s="12"/>
      <c r="H511" s="12"/>
      <c r="I511" s="12"/>
      <c r="J511" s="13"/>
      <c r="K511" s="12"/>
    </row>
    <row r="512" spans="1:11" ht="13.5" thickBot="1">
      <c r="A512" s="38" t="s">
        <v>1007</v>
      </c>
      <c r="B512" s="39" t="s">
        <v>62</v>
      </c>
      <c r="C512" s="42" t="s">
        <v>98</v>
      </c>
      <c r="D512" s="39">
        <v>500</v>
      </c>
      <c r="E512" s="11">
        <v>1638.75</v>
      </c>
      <c r="F512" s="12"/>
      <c r="G512" s="12"/>
      <c r="H512" s="12"/>
      <c r="I512" s="12"/>
      <c r="J512" s="13"/>
      <c r="K512" s="12"/>
    </row>
    <row r="513" spans="1:11" ht="13.5" thickBot="1">
      <c r="A513" s="38" t="s">
        <v>1008</v>
      </c>
      <c r="B513" s="39"/>
      <c r="C513" s="42" t="s">
        <v>53</v>
      </c>
      <c r="D513" s="41">
        <v>500</v>
      </c>
      <c r="E513" s="11">
        <v>1380</v>
      </c>
      <c r="F513" s="12"/>
      <c r="G513" s="12"/>
      <c r="H513" s="12"/>
      <c r="I513" s="12"/>
      <c r="J513" s="13"/>
      <c r="K513" s="12"/>
    </row>
    <row r="514" spans="1:11" ht="13.5" thickBot="1">
      <c r="A514" s="38" t="s">
        <v>1009</v>
      </c>
      <c r="B514" s="39"/>
      <c r="C514" s="54" t="s">
        <v>217</v>
      </c>
      <c r="D514" s="39">
        <v>50</v>
      </c>
      <c r="E514" s="11">
        <v>3000</v>
      </c>
      <c r="F514" s="12"/>
      <c r="G514" s="12"/>
      <c r="H514" s="12"/>
      <c r="I514" s="12"/>
      <c r="J514" s="13"/>
      <c r="K514" s="12"/>
    </row>
    <row r="515" spans="1:11" ht="13.5" thickBot="1">
      <c r="A515" s="38" t="s">
        <v>1010</v>
      </c>
      <c r="B515" s="39"/>
      <c r="C515" s="54" t="s">
        <v>1382</v>
      </c>
      <c r="D515" s="39">
        <v>20</v>
      </c>
      <c r="E515" s="11">
        <v>1150</v>
      </c>
      <c r="F515" s="12"/>
      <c r="G515" s="12"/>
      <c r="H515" s="12"/>
      <c r="I515" s="12"/>
      <c r="J515" s="13"/>
      <c r="K515" s="12"/>
    </row>
    <row r="516" spans="1:11" ht="13.5" thickBot="1">
      <c r="A516" s="38" t="s">
        <v>1011</v>
      </c>
      <c r="B516" s="39"/>
      <c r="C516" s="52" t="s">
        <v>400</v>
      </c>
      <c r="D516" s="39">
        <v>20</v>
      </c>
      <c r="E516" s="11">
        <v>448.5</v>
      </c>
      <c r="F516" s="12"/>
      <c r="G516" s="12"/>
      <c r="H516" s="12"/>
      <c r="I516" s="12"/>
      <c r="J516" s="13"/>
      <c r="K516" s="12"/>
    </row>
    <row r="517" spans="1:11" ht="13.5" thickBot="1">
      <c r="A517" s="38" t="s">
        <v>1012</v>
      </c>
      <c r="B517" s="39" t="s">
        <v>308</v>
      </c>
      <c r="C517" s="55" t="s">
        <v>1438</v>
      </c>
      <c r="D517" s="39">
        <v>80</v>
      </c>
      <c r="E517" s="11">
        <v>1012</v>
      </c>
      <c r="F517" s="12"/>
      <c r="G517" s="12"/>
      <c r="H517" s="12"/>
      <c r="I517" s="12"/>
      <c r="J517" s="13"/>
      <c r="K517" s="12"/>
    </row>
    <row r="518" spans="1:11" ht="26.25" thickBot="1">
      <c r="A518" s="38" t="s">
        <v>1013</v>
      </c>
      <c r="B518" s="39" t="s">
        <v>390</v>
      </c>
      <c r="C518" s="42" t="s">
        <v>1397</v>
      </c>
      <c r="D518" s="39">
        <v>250</v>
      </c>
      <c r="E518" s="11">
        <v>2500</v>
      </c>
      <c r="F518" s="12"/>
      <c r="G518" s="12"/>
      <c r="H518" s="12"/>
      <c r="I518" s="12"/>
      <c r="J518" s="13"/>
      <c r="K518" s="12"/>
    </row>
    <row r="519" spans="1:11" ht="26.25" thickBot="1">
      <c r="A519" s="38" t="s">
        <v>1014</v>
      </c>
      <c r="B519" s="39" t="s">
        <v>391</v>
      </c>
      <c r="C519" s="42" t="s">
        <v>463</v>
      </c>
      <c r="D519" s="39">
        <v>60</v>
      </c>
      <c r="E519" s="11">
        <v>2400</v>
      </c>
      <c r="F519" s="12"/>
      <c r="G519" s="12"/>
      <c r="H519" s="12"/>
      <c r="I519" s="12"/>
      <c r="J519" s="13"/>
      <c r="K519" s="12"/>
    </row>
    <row r="520" spans="1:11" ht="26.25" thickBot="1">
      <c r="A520" s="38" t="s">
        <v>1015</v>
      </c>
      <c r="B520" s="39" t="s">
        <v>391</v>
      </c>
      <c r="C520" s="42" t="s">
        <v>464</v>
      </c>
      <c r="D520" s="39">
        <v>60</v>
      </c>
      <c r="E520" s="11">
        <v>2400</v>
      </c>
      <c r="F520" s="12"/>
      <c r="G520" s="12"/>
      <c r="H520" s="12"/>
      <c r="I520" s="12"/>
      <c r="J520" s="13"/>
      <c r="K520" s="12"/>
    </row>
    <row r="521" spans="1:11" ht="26.25" thickBot="1">
      <c r="A521" s="38" t="s">
        <v>1016</v>
      </c>
      <c r="B521" s="39" t="s">
        <v>391</v>
      </c>
      <c r="C521" s="42" t="s">
        <v>465</v>
      </c>
      <c r="D521" s="39">
        <v>60</v>
      </c>
      <c r="E521" s="11">
        <v>2400</v>
      </c>
      <c r="F521" s="12"/>
      <c r="G521" s="12"/>
      <c r="H521" s="12"/>
      <c r="I521" s="12"/>
      <c r="J521" s="13"/>
      <c r="K521" s="12"/>
    </row>
    <row r="522" spans="1:11" ht="13.5" thickBot="1">
      <c r="A522" s="38" t="s">
        <v>1017</v>
      </c>
      <c r="B522" s="39" t="s">
        <v>392</v>
      </c>
      <c r="C522" s="42" t="s">
        <v>1582</v>
      </c>
      <c r="D522" s="39">
        <v>150</v>
      </c>
      <c r="E522" s="11">
        <v>862.5</v>
      </c>
      <c r="F522" s="12"/>
      <c r="G522" s="12"/>
      <c r="H522" s="12"/>
      <c r="I522" s="12"/>
      <c r="J522" s="13"/>
      <c r="K522" s="12"/>
    </row>
    <row r="523" spans="1:11" ht="13.5" thickBot="1">
      <c r="A523" s="38" t="s">
        <v>1018</v>
      </c>
      <c r="B523" s="39" t="s">
        <v>392</v>
      </c>
      <c r="C523" s="42" t="s">
        <v>1583</v>
      </c>
      <c r="D523" s="39">
        <v>150</v>
      </c>
      <c r="E523" s="11">
        <v>862.5</v>
      </c>
      <c r="F523" s="12"/>
      <c r="G523" s="12"/>
      <c r="H523" s="12"/>
      <c r="I523" s="12"/>
      <c r="J523" s="13"/>
      <c r="K523" s="12"/>
    </row>
    <row r="524" spans="1:11" ht="13.5" thickBot="1">
      <c r="A524" s="38" t="s">
        <v>1019</v>
      </c>
      <c r="B524" s="39" t="s">
        <v>392</v>
      </c>
      <c r="C524" s="42" t="s">
        <v>1584</v>
      </c>
      <c r="D524" s="39">
        <v>150</v>
      </c>
      <c r="E524" s="11">
        <v>862.5</v>
      </c>
      <c r="F524" s="12"/>
      <c r="G524" s="12"/>
      <c r="H524" s="12"/>
      <c r="I524" s="12"/>
      <c r="J524" s="13"/>
      <c r="K524" s="12"/>
    </row>
    <row r="525" spans="1:11" ht="77.25" thickBot="1">
      <c r="A525" s="38" t="s">
        <v>1020</v>
      </c>
      <c r="B525" s="39" t="s">
        <v>309</v>
      </c>
      <c r="C525" s="42" t="s">
        <v>1500</v>
      </c>
      <c r="D525" s="39">
        <v>20</v>
      </c>
      <c r="E525" s="11">
        <v>2668</v>
      </c>
      <c r="F525" s="12"/>
      <c r="G525" s="12"/>
      <c r="H525" s="12"/>
      <c r="I525" s="12"/>
      <c r="J525" s="13"/>
      <c r="K525" s="12"/>
    </row>
    <row r="526" spans="1:11" ht="26.25" thickBot="1">
      <c r="A526" s="38" t="s">
        <v>1021</v>
      </c>
      <c r="B526" s="39" t="s">
        <v>352</v>
      </c>
      <c r="C526" s="42" t="s">
        <v>1570</v>
      </c>
      <c r="D526" s="39">
        <v>800</v>
      </c>
      <c r="E526" s="11">
        <v>6400</v>
      </c>
      <c r="F526" s="12"/>
      <c r="G526" s="12"/>
      <c r="H526" s="12"/>
      <c r="I526" s="12"/>
      <c r="J526" s="13"/>
      <c r="K526" s="12"/>
    </row>
    <row r="527" spans="1:11" ht="13.5" thickBot="1">
      <c r="A527" s="38" t="s">
        <v>1022</v>
      </c>
      <c r="B527" s="39" t="s">
        <v>376</v>
      </c>
      <c r="C527" s="42" t="s">
        <v>1122</v>
      </c>
      <c r="D527" s="39">
        <v>100</v>
      </c>
      <c r="E527" s="11">
        <v>6095</v>
      </c>
      <c r="F527" s="12"/>
      <c r="G527" s="12"/>
      <c r="H527" s="12"/>
      <c r="I527" s="12"/>
      <c r="J527" s="13"/>
      <c r="K527" s="12"/>
    </row>
    <row r="528" spans="1:11" ht="13.5" thickBot="1">
      <c r="A528" s="38" t="s">
        <v>1023</v>
      </c>
      <c r="B528" s="39" t="s">
        <v>376</v>
      </c>
      <c r="C528" s="42" t="s">
        <v>38</v>
      </c>
      <c r="D528" s="39">
        <v>1000</v>
      </c>
      <c r="E528" s="11">
        <v>5750</v>
      </c>
      <c r="F528" s="12"/>
      <c r="G528" s="12"/>
      <c r="H528" s="12"/>
      <c r="I528" s="12"/>
      <c r="J528" s="13"/>
      <c r="K528" s="12"/>
    </row>
    <row r="529" spans="1:11" ht="26.25" thickBot="1">
      <c r="A529" s="38" t="s">
        <v>1024</v>
      </c>
      <c r="B529" s="39" t="s">
        <v>352</v>
      </c>
      <c r="C529" s="42" t="s">
        <v>531</v>
      </c>
      <c r="D529" s="39">
        <v>800</v>
      </c>
      <c r="E529" s="11">
        <v>6440</v>
      </c>
      <c r="F529" s="12"/>
      <c r="G529" s="12"/>
      <c r="H529" s="12"/>
      <c r="I529" s="12"/>
      <c r="J529" s="13"/>
      <c r="K529" s="12"/>
    </row>
    <row r="530" spans="1:11" ht="26.25" thickBot="1">
      <c r="A530" s="38" t="s">
        <v>1025</v>
      </c>
      <c r="B530" s="39" t="s">
        <v>63</v>
      </c>
      <c r="C530" s="42" t="s">
        <v>43</v>
      </c>
      <c r="D530" s="39">
        <v>50</v>
      </c>
      <c r="E530" s="11">
        <f>50*23</f>
        <v>1150</v>
      </c>
      <c r="F530" s="12"/>
      <c r="G530" s="12"/>
      <c r="H530" s="12"/>
      <c r="I530" s="12"/>
      <c r="J530" s="13"/>
      <c r="K530" s="12"/>
    </row>
    <row r="531" spans="1:11" ht="26.25" thickBot="1">
      <c r="A531" s="38" t="s">
        <v>1026</v>
      </c>
      <c r="B531" s="39"/>
      <c r="C531" s="42" t="s">
        <v>262</v>
      </c>
      <c r="D531" s="39">
        <v>150</v>
      </c>
      <c r="E531" s="11">
        <v>1190.25</v>
      </c>
      <c r="F531" s="12"/>
      <c r="G531" s="12"/>
      <c r="H531" s="12"/>
      <c r="I531" s="12"/>
      <c r="J531" s="13"/>
      <c r="K531" s="12"/>
    </row>
    <row r="532" spans="1:11" ht="26.25" thickBot="1">
      <c r="A532" s="38" t="s">
        <v>1027</v>
      </c>
      <c r="B532" s="39"/>
      <c r="C532" s="42" t="s">
        <v>401</v>
      </c>
      <c r="D532" s="39">
        <v>50</v>
      </c>
      <c r="E532" s="11">
        <v>396.75</v>
      </c>
      <c r="F532" s="12"/>
      <c r="G532" s="12"/>
      <c r="H532" s="12"/>
      <c r="I532" s="12"/>
      <c r="J532" s="13"/>
      <c r="K532" s="12"/>
    </row>
    <row r="533" spans="1:11" ht="26.25" thickBot="1">
      <c r="A533" s="38" t="s">
        <v>1028</v>
      </c>
      <c r="B533" s="39"/>
      <c r="C533" s="42" t="s">
        <v>1173</v>
      </c>
      <c r="D533" s="39">
        <v>100</v>
      </c>
      <c r="E533" s="11">
        <v>3289</v>
      </c>
      <c r="F533" s="12"/>
      <c r="G533" s="12"/>
      <c r="H533" s="12"/>
      <c r="I533" s="12"/>
      <c r="J533" s="13"/>
      <c r="K533" s="12"/>
    </row>
    <row r="534" spans="1:11" ht="13.5" thickBot="1">
      <c r="A534" s="38" t="s">
        <v>1029</v>
      </c>
      <c r="B534" s="39"/>
      <c r="C534" s="42" t="s">
        <v>768</v>
      </c>
      <c r="D534" s="39">
        <v>150</v>
      </c>
      <c r="E534" s="11">
        <v>783.15</v>
      </c>
      <c r="F534" s="12"/>
      <c r="G534" s="12"/>
      <c r="H534" s="12"/>
      <c r="I534" s="12"/>
      <c r="J534" s="13"/>
      <c r="K534" s="12"/>
    </row>
    <row r="535" spans="1:11" ht="13.5" thickBot="1">
      <c r="A535" s="38" t="s">
        <v>1030</v>
      </c>
      <c r="B535" s="39"/>
      <c r="C535" s="42" t="s">
        <v>767</v>
      </c>
      <c r="D535" s="39">
        <v>30</v>
      </c>
      <c r="E535" s="11">
        <v>156.63</v>
      </c>
      <c r="F535" s="12"/>
      <c r="G535" s="12"/>
      <c r="H535" s="12"/>
      <c r="I535" s="12"/>
      <c r="J535" s="13"/>
      <c r="K535" s="12"/>
    </row>
    <row r="536" spans="1:11" ht="13.5" thickBot="1">
      <c r="A536" s="38" t="s">
        <v>1031</v>
      </c>
      <c r="B536" s="39" t="s">
        <v>353</v>
      </c>
      <c r="C536" s="42" t="s">
        <v>264</v>
      </c>
      <c r="D536" s="39">
        <v>2000</v>
      </c>
      <c r="E536" s="11">
        <v>2990</v>
      </c>
      <c r="F536" s="12"/>
      <c r="G536" s="12"/>
      <c r="H536" s="12"/>
      <c r="I536" s="12"/>
      <c r="J536" s="13"/>
      <c r="K536" s="12"/>
    </row>
    <row r="537" spans="1:11" ht="26.25" thickBot="1">
      <c r="A537" s="621">
        <v>402</v>
      </c>
      <c r="B537" s="39" t="s">
        <v>353</v>
      </c>
      <c r="C537" s="42" t="s">
        <v>212</v>
      </c>
      <c r="D537" s="41">
        <v>150000</v>
      </c>
      <c r="E537" s="635">
        <v>22988.5</v>
      </c>
      <c r="F537" s="12"/>
      <c r="G537" s="12"/>
      <c r="H537" s="12"/>
      <c r="I537" s="618"/>
      <c r="J537" s="13"/>
      <c r="K537" s="12"/>
    </row>
    <row r="538" spans="1:11" ht="26.25" thickBot="1">
      <c r="A538" s="622"/>
      <c r="B538" s="39" t="s">
        <v>353</v>
      </c>
      <c r="C538" s="42" t="s">
        <v>1352</v>
      </c>
      <c r="D538" s="41">
        <v>50000</v>
      </c>
      <c r="E538" s="635"/>
      <c r="F538" s="12"/>
      <c r="G538" s="12"/>
      <c r="H538" s="12"/>
      <c r="I538" s="619"/>
      <c r="J538" s="13"/>
      <c r="K538" s="12"/>
    </row>
    <row r="539" spans="1:11" ht="26.25" thickBot="1">
      <c r="A539" s="623"/>
      <c r="B539" s="39" t="s">
        <v>353</v>
      </c>
      <c r="C539" s="42" t="s">
        <v>1353</v>
      </c>
      <c r="D539" s="41">
        <v>150000</v>
      </c>
      <c r="E539" s="635"/>
      <c r="F539" s="12"/>
      <c r="G539" s="12"/>
      <c r="H539" s="12"/>
      <c r="I539" s="620"/>
      <c r="J539" s="13"/>
      <c r="K539" s="12"/>
    </row>
    <row r="540" spans="1:11" ht="26.25" thickBot="1">
      <c r="A540" s="38">
        <v>403</v>
      </c>
      <c r="B540" s="39" t="s">
        <v>353</v>
      </c>
      <c r="C540" s="42" t="s">
        <v>1354</v>
      </c>
      <c r="D540" s="39">
        <v>1000</v>
      </c>
      <c r="E540" s="11">
        <f>1000*0.3</f>
        <v>300</v>
      </c>
      <c r="F540" s="12"/>
      <c r="G540" s="12"/>
      <c r="H540" s="12"/>
      <c r="I540" s="12"/>
      <c r="J540" s="13"/>
      <c r="K540" s="12"/>
    </row>
    <row r="541" spans="1:11" ht="26.25" thickBot="1">
      <c r="A541" s="38">
        <v>404</v>
      </c>
      <c r="B541" s="39" t="s">
        <v>353</v>
      </c>
      <c r="C541" s="42" t="s">
        <v>1355</v>
      </c>
      <c r="D541" s="41">
        <v>15000</v>
      </c>
      <c r="E541" s="11">
        <v>3622.5</v>
      </c>
      <c r="F541" s="12"/>
      <c r="G541" s="12"/>
      <c r="H541" s="12"/>
      <c r="I541" s="12"/>
      <c r="J541" s="13"/>
      <c r="K541" s="12"/>
    </row>
    <row r="542" spans="1:11" ht="26.25" thickBot="1">
      <c r="A542" s="38">
        <v>405</v>
      </c>
      <c r="B542" s="39" t="s">
        <v>353</v>
      </c>
      <c r="C542" s="42" t="s">
        <v>1509</v>
      </c>
      <c r="D542" s="41">
        <v>50000</v>
      </c>
      <c r="E542" s="11">
        <f>50000*0.2</f>
        <v>10000</v>
      </c>
      <c r="F542" s="12"/>
      <c r="G542" s="12"/>
      <c r="H542" s="12"/>
      <c r="I542" s="12"/>
      <c r="J542" s="13"/>
      <c r="K542" s="12"/>
    </row>
    <row r="543" spans="1:11" ht="26.25" thickBot="1">
      <c r="A543" s="38">
        <v>406</v>
      </c>
      <c r="B543" s="39" t="s">
        <v>353</v>
      </c>
      <c r="C543" s="42" t="s">
        <v>1510</v>
      </c>
      <c r="D543" s="41">
        <v>100000</v>
      </c>
      <c r="E543" s="11">
        <v>9660</v>
      </c>
      <c r="F543" s="12"/>
      <c r="G543" s="12"/>
      <c r="H543" s="12"/>
      <c r="I543" s="12"/>
      <c r="J543" s="13"/>
      <c r="K543" s="12"/>
    </row>
    <row r="544" spans="1:11" ht="13.5" thickBot="1">
      <c r="A544" s="38">
        <v>407</v>
      </c>
      <c r="B544" s="39" t="s">
        <v>353</v>
      </c>
      <c r="C544" s="42" t="s">
        <v>1140</v>
      </c>
      <c r="D544" s="39">
        <v>2000</v>
      </c>
      <c r="E544" s="11">
        <f>2000*0.4</f>
        <v>800</v>
      </c>
      <c r="F544" s="12"/>
      <c r="G544" s="12"/>
      <c r="H544" s="12"/>
      <c r="I544" s="12"/>
      <c r="J544" s="13"/>
      <c r="K544" s="12"/>
    </row>
    <row r="545" spans="1:11" ht="13.5" thickBot="1">
      <c r="A545" s="38">
        <v>408</v>
      </c>
      <c r="B545" s="39" t="s">
        <v>354</v>
      </c>
      <c r="C545" s="42" t="s">
        <v>1586</v>
      </c>
      <c r="D545" s="39">
        <v>200</v>
      </c>
      <c r="E545" s="11">
        <v>722.32</v>
      </c>
      <c r="F545" s="12"/>
      <c r="G545" s="12"/>
      <c r="H545" s="12"/>
      <c r="I545" s="12"/>
      <c r="J545" s="13"/>
      <c r="K545" s="12"/>
    </row>
    <row r="546" spans="1:11" ht="13.5" thickBot="1">
      <c r="A546" s="38">
        <v>409</v>
      </c>
      <c r="B546" s="39" t="s">
        <v>354</v>
      </c>
      <c r="C546" s="42" t="s">
        <v>1587</v>
      </c>
      <c r="D546" s="39">
        <v>200</v>
      </c>
      <c r="E546" s="11">
        <v>722.32</v>
      </c>
      <c r="F546" s="12"/>
      <c r="G546" s="12"/>
      <c r="H546" s="12"/>
      <c r="I546" s="12"/>
      <c r="J546" s="13"/>
      <c r="K546" s="12"/>
    </row>
    <row r="547" spans="1:11" ht="21.75" customHeight="1" thickBot="1">
      <c r="A547" s="38">
        <v>410</v>
      </c>
      <c r="B547" s="39" t="s">
        <v>354</v>
      </c>
      <c r="C547" s="42" t="s">
        <v>474</v>
      </c>
      <c r="D547" s="39">
        <v>100</v>
      </c>
      <c r="E547" s="11">
        <v>3450</v>
      </c>
      <c r="F547" s="12"/>
      <c r="G547" s="12"/>
      <c r="H547" s="12"/>
      <c r="I547" s="12"/>
      <c r="J547" s="13"/>
      <c r="K547" s="12"/>
    </row>
    <row r="548" spans="1:11" ht="12.75">
      <c r="A548" s="621">
        <v>411</v>
      </c>
      <c r="B548" s="39" t="s">
        <v>1446</v>
      </c>
      <c r="C548" s="42" t="s">
        <v>1093</v>
      </c>
      <c r="D548" s="39">
        <v>20</v>
      </c>
      <c r="E548" s="630">
        <v>19612.56</v>
      </c>
      <c r="F548" s="14"/>
      <c r="G548" s="14"/>
      <c r="H548" s="14"/>
      <c r="I548" s="618"/>
      <c r="J548" s="15"/>
      <c r="K548" s="14"/>
    </row>
    <row r="549" spans="1:11" ht="12.75">
      <c r="A549" s="622"/>
      <c r="B549" s="39" t="s">
        <v>1446</v>
      </c>
      <c r="C549" s="42" t="s">
        <v>1094</v>
      </c>
      <c r="D549" s="39">
        <v>20</v>
      </c>
      <c r="E549" s="631"/>
      <c r="F549" s="16"/>
      <c r="G549" s="16"/>
      <c r="H549" s="16"/>
      <c r="I549" s="619"/>
      <c r="J549" s="17"/>
      <c r="K549" s="16"/>
    </row>
    <row r="550" spans="1:11" ht="12.75">
      <c r="A550" s="622"/>
      <c r="B550" s="39" t="s">
        <v>1446</v>
      </c>
      <c r="C550" s="42" t="s">
        <v>1095</v>
      </c>
      <c r="D550" s="39">
        <v>20</v>
      </c>
      <c r="E550" s="631"/>
      <c r="F550" s="16"/>
      <c r="G550" s="16"/>
      <c r="H550" s="16"/>
      <c r="I550" s="619"/>
      <c r="J550" s="17"/>
      <c r="K550" s="16"/>
    </row>
    <row r="551" spans="1:11" ht="13.5" thickBot="1">
      <c r="A551" s="623"/>
      <c r="B551" s="39" t="s">
        <v>1446</v>
      </c>
      <c r="C551" s="42" t="s">
        <v>1092</v>
      </c>
      <c r="D551" s="39">
        <v>20</v>
      </c>
      <c r="E551" s="632"/>
      <c r="F551" s="19"/>
      <c r="G551" s="19"/>
      <c r="H551" s="19"/>
      <c r="I551" s="620"/>
      <c r="J551" s="20"/>
      <c r="K551" s="19"/>
    </row>
    <row r="552" spans="1:11" ht="13.5" thickBot="1">
      <c r="A552" s="38">
        <v>412</v>
      </c>
      <c r="B552" s="39"/>
      <c r="C552" s="42" t="s">
        <v>236</v>
      </c>
      <c r="D552" s="39">
        <v>25</v>
      </c>
      <c r="E552" s="11">
        <v>63250</v>
      </c>
      <c r="F552" s="12"/>
      <c r="G552" s="12"/>
      <c r="H552" s="12"/>
      <c r="I552" s="12"/>
      <c r="J552" s="13"/>
      <c r="K552" s="12"/>
    </row>
    <row r="553" spans="1:11" ht="13.5" thickBot="1">
      <c r="A553" s="38">
        <v>413</v>
      </c>
      <c r="B553" s="39"/>
      <c r="C553" s="42" t="s">
        <v>237</v>
      </c>
      <c r="D553" s="39">
        <v>25</v>
      </c>
      <c r="E553" s="11">
        <v>63250</v>
      </c>
      <c r="F553" s="12"/>
      <c r="G553" s="12"/>
      <c r="H553" s="12"/>
      <c r="I553" s="12"/>
      <c r="J553" s="13"/>
      <c r="K553" s="12"/>
    </row>
    <row r="554" spans="1:11" ht="13.5" thickBot="1">
      <c r="A554" s="38">
        <v>414</v>
      </c>
      <c r="B554" s="39"/>
      <c r="C554" s="42" t="s">
        <v>33</v>
      </c>
      <c r="D554" s="39">
        <v>10</v>
      </c>
      <c r="E554" s="11">
        <v>290</v>
      </c>
      <c r="F554" s="12"/>
      <c r="G554" s="12"/>
      <c r="H554" s="12"/>
      <c r="I554" s="12"/>
      <c r="J554" s="13"/>
      <c r="K554" s="12"/>
    </row>
    <row r="555" spans="1:11" ht="13.5" thickBot="1">
      <c r="A555" s="38">
        <v>415</v>
      </c>
      <c r="B555" s="39"/>
      <c r="C555" s="42" t="s">
        <v>34</v>
      </c>
      <c r="D555" s="39">
        <v>10</v>
      </c>
      <c r="E555" s="11">
        <v>370</v>
      </c>
      <c r="F555" s="12"/>
      <c r="G555" s="12"/>
      <c r="H555" s="12"/>
      <c r="I555" s="12"/>
      <c r="J555" s="13"/>
      <c r="K555" s="12"/>
    </row>
    <row r="556" spans="1:11" ht="13.5" thickBot="1">
      <c r="A556" s="38">
        <v>416</v>
      </c>
      <c r="B556" s="39"/>
      <c r="C556" s="42" t="s">
        <v>32</v>
      </c>
      <c r="D556" s="39">
        <v>30</v>
      </c>
      <c r="E556" s="11">
        <f>30*55</f>
        <v>1650</v>
      </c>
      <c r="F556" s="12"/>
      <c r="G556" s="12"/>
      <c r="H556" s="12"/>
      <c r="I556" s="12"/>
      <c r="J556" s="13"/>
      <c r="K556" s="12"/>
    </row>
    <row r="557" spans="1:11" ht="26.25" thickBot="1">
      <c r="A557" s="38">
        <v>417</v>
      </c>
      <c r="B557" s="39" t="s">
        <v>1445</v>
      </c>
      <c r="C557" s="55" t="s">
        <v>381</v>
      </c>
      <c r="D557" s="39">
        <v>80</v>
      </c>
      <c r="E557" s="11">
        <v>47409.44</v>
      </c>
      <c r="F557" s="12"/>
      <c r="G557" s="12"/>
      <c r="H557" s="12"/>
      <c r="I557" s="12"/>
      <c r="J557" s="13"/>
      <c r="K557" s="12"/>
    </row>
    <row r="558" spans="1:11" ht="51.75" thickBot="1">
      <c r="A558" s="38">
        <v>418</v>
      </c>
      <c r="B558" s="39" t="s">
        <v>1178</v>
      </c>
      <c r="C558" s="55" t="s">
        <v>649</v>
      </c>
      <c r="D558" s="39">
        <v>300</v>
      </c>
      <c r="E558" s="11">
        <f>300*5</f>
        <v>1500</v>
      </c>
      <c r="F558" s="12"/>
      <c r="G558" s="12"/>
      <c r="H558" s="12"/>
      <c r="I558" s="12"/>
      <c r="J558" s="13"/>
      <c r="K558" s="12"/>
    </row>
    <row r="559" spans="1:11" ht="13.5" thickBot="1">
      <c r="A559" s="38">
        <v>419</v>
      </c>
      <c r="B559" s="39" t="s">
        <v>1178</v>
      </c>
      <c r="C559" s="42" t="s">
        <v>1565</v>
      </c>
      <c r="D559" s="39">
        <v>100</v>
      </c>
      <c r="E559" s="11">
        <v>10453.04</v>
      </c>
      <c r="F559" s="12"/>
      <c r="G559" s="12"/>
      <c r="H559" s="12"/>
      <c r="I559" s="12"/>
      <c r="J559" s="13"/>
      <c r="K559" s="12"/>
    </row>
    <row r="560" spans="1:11" ht="13.5" thickBot="1">
      <c r="A560" s="38">
        <v>420</v>
      </c>
      <c r="B560" s="39" t="s">
        <v>481</v>
      </c>
      <c r="C560" s="42" t="s">
        <v>30</v>
      </c>
      <c r="D560" s="39">
        <v>100</v>
      </c>
      <c r="E560" s="11">
        <v>3000</v>
      </c>
      <c r="F560" s="12"/>
      <c r="G560" s="12"/>
      <c r="H560" s="12"/>
      <c r="I560" s="12"/>
      <c r="J560" s="13"/>
      <c r="K560" s="12"/>
    </row>
    <row r="561" spans="1:11" ht="13.5" thickBot="1">
      <c r="A561" s="38">
        <v>421</v>
      </c>
      <c r="B561" s="39" t="s">
        <v>482</v>
      </c>
      <c r="C561" s="44" t="s">
        <v>1239</v>
      </c>
      <c r="D561" s="39">
        <v>600</v>
      </c>
      <c r="E561" s="21">
        <v>15870</v>
      </c>
      <c r="F561" s="12"/>
      <c r="G561" s="12"/>
      <c r="H561" s="12"/>
      <c r="I561" s="12"/>
      <c r="J561" s="13"/>
      <c r="K561" s="12"/>
    </row>
    <row r="562" spans="1:11" ht="12.75">
      <c r="A562" s="624">
        <v>422</v>
      </c>
      <c r="B562" s="39" t="s">
        <v>1447</v>
      </c>
      <c r="C562" s="42" t="s">
        <v>1389</v>
      </c>
      <c r="D562" s="39">
        <v>1500</v>
      </c>
      <c r="E562" s="627">
        <v>25357.5</v>
      </c>
      <c r="F562" s="14"/>
      <c r="G562" s="14"/>
      <c r="H562" s="14"/>
      <c r="I562" s="618"/>
      <c r="J562" s="15"/>
      <c r="K562" s="14"/>
    </row>
    <row r="563" spans="1:11" ht="12.75">
      <c r="A563" s="625"/>
      <c r="B563" s="39" t="s">
        <v>1447</v>
      </c>
      <c r="C563" s="42" t="s">
        <v>1390</v>
      </c>
      <c r="D563" s="39">
        <v>1500</v>
      </c>
      <c r="E563" s="628"/>
      <c r="F563" s="16"/>
      <c r="G563" s="16"/>
      <c r="H563" s="16"/>
      <c r="I563" s="619"/>
      <c r="J563" s="17"/>
      <c r="K563" s="16"/>
    </row>
    <row r="564" spans="1:11" ht="12.75">
      <c r="A564" s="625"/>
      <c r="B564" s="39" t="s">
        <v>1447</v>
      </c>
      <c r="C564" s="42" t="s">
        <v>160</v>
      </c>
      <c r="D564" s="39">
        <v>1500</v>
      </c>
      <c r="E564" s="628"/>
      <c r="F564" s="16"/>
      <c r="G564" s="16"/>
      <c r="H564" s="16"/>
      <c r="I564" s="619"/>
      <c r="J564" s="17"/>
      <c r="K564" s="16"/>
    </row>
    <row r="565" spans="1:11" ht="12.75">
      <c r="A565" s="625"/>
      <c r="B565" s="39" t="s">
        <v>1447</v>
      </c>
      <c r="C565" s="42" t="s">
        <v>54</v>
      </c>
      <c r="D565" s="39">
        <v>1500</v>
      </c>
      <c r="E565" s="628"/>
      <c r="F565" s="16"/>
      <c r="G565" s="16"/>
      <c r="H565" s="16"/>
      <c r="I565" s="619"/>
      <c r="J565" s="17"/>
      <c r="K565" s="16"/>
    </row>
    <row r="566" spans="1:11" ht="12.75">
      <c r="A566" s="626"/>
      <c r="B566" s="39" t="s">
        <v>1447</v>
      </c>
      <c r="C566" s="42" t="s">
        <v>55</v>
      </c>
      <c r="D566" s="39">
        <v>1500</v>
      </c>
      <c r="E566" s="629"/>
      <c r="F566" s="16"/>
      <c r="G566" s="16"/>
      <c r="H566" s="16"/>
      <c r="I566" s="611"/>
      <c r="J566" s="17"/>
      <c r="K566" s="16"/>
    </row>
    <row r="567" spans="1:11" ht="12.75">
      <c r="A567" s="621">
        <v>423</v>
      </c>
      <c r="B567" s="39" t="s">
        <v>1447</v>
      </c>
      <c r="C567" s="42" t="s">
        <v>1134</v>
      </c>
      <c r="D567" s="39">
        <v>600</v>
      </c>
      <c r="E567" s="627">
        <v>3660</v>
      </c>
      <c r="F567" s="16"/>
      <c r="G567" s="16"/>
      <c r="H567" s="16"/>
      <c r="I567" s="612"/>
      <c r="J567" s="17"/>
      <c r="K567" s="16"/>
    </row>
    <row r="568" spans="1:11" ht="12.75">
      <c r="A568" s="622"/>
      <c r="B568" s="39" t="s">
        <v>1447</v>
      </c>
      <c r="C568" s="42" t="s">
        <v>1135</v>
      </c>
      <c r="D568" s="39">
        <v>600</v>
      </c>
      <c r="E568" s="628"/>
      <c r="F568" s="16"/>
      <c r="G568" s="16"/>
      <c r="H568" s="16"/>
      <c r="I568" s="619"/>
      <c r="J568" s="17"/>
      <c r="K568" s="16"/>
    </row>
    <row r="569" spans="1:11" ht="12.75">
      <c r="A569" s="622"/>
      <c r="B569" s="39" t="s">
        <v>1447</v>
      </c>
      <c r="C569" s="42" t="s">
        <v>1136</v>
      </c>
      <c r="D569" s="39">
        <v>3000</v>
      </c>
      <c r="E569" s="628"/>
      <c r="F569" s="16"/>
      <c r="G569" s="16"/>
      <c r="H569" s="16"/>
      <c r="I569" s="619"/>
      <c r="J569" s="17"/>
      <c r="K569" s="16"/>
    </row>
    <row r="570" spans="1:11" ht="12.75">
      <c r="A570" s="622"/>
      <c r="B570" s="39" t="s">
        <v>1447</v>
      </c>
      <c r="C570" s="42" t="s">
        <v>209</v>
      </c>
      <c r="D570" s="39">
        <v>4000</v>
      </c>
      <c r="E570" s="628"/>
      <c r="F570" s="16"/>
      <c r="G570" s="16"/>
      <c r="H570" s="16"/>
      <c r="I570" s="619"/>
      <c r="J570" s="17"/>
      <c r="K570" s="16"/>
    </row>
    <row r="571" spans="1:11" ht="13.5" thickBot="1">
      <c r="A571" s="623"/>
      <c r="B571" s="39" t="s">
        <v>1447</v>
      </c>
      <c r="C571" s="42" t="s">
        <v>208</v>
      </c>
      <c r="D571" s="39">
        <v>4000</v>
      </c>
      <c r="E571" s="634"/>
      <c r="F571" s="19"/>
      <c r="G571" s="19"/>
      <c r="H571" s="19"/>
      <c r="I571" s="620"/>
      <c r="J571" s="20"/>
      <c r="K571" s="19"/>
    </row>
    <row r="572" spans="1:11" ht="13.5" thickBot="1">
      <c r="A572" s="38">
        <v>424</v>
      </c>
      <c r="B572" s="39" t="s">
        <v>288</v>
      </c>
      <c r="C572" s="55" t="s">
        <v>99</v>
      </c>
      <c r="D572" s="39">
        <v>50</v>
      </c>
      <c r="E572" s="11">
        <v>80.5</v>
      </c>
      <c r="F572" s="12"/>
      <c r="G572" s="12"/>
      <c r="H572" s="12"/>
      <c r="I572" s="12"/>
      <c r="J572" s="13"/>
      <c r="K572" s="12"/>
    </row>
    <row r="573" spans="1:11" ht="12.75">
      <c r="A573" s="621">
        <v>425</v>
      </c>
      <c r="B573" s="39" t="s">
        <v>355</v>
      </c>
      <c r="C573" s="42" t="s">
        <v>56</v>
      </c>
      <c r="D573" s="39">
        <v>10</v>
      </c>
      <c r="E573" s="630">
        <v>3737.5</v>
      </c>
      <c r="F573" s="14"/>
      <c r="G573" s="14"/>
      <c r="H573" s="14"/>
      <c r="I573" s="618"/>
      <c r="J573" s="15"/>
      <c r="K573" s="14"/>
    </row>
    <row r="574" spans="1:11" ht="12.75">
      <c r="A574" s="622"/>
      <c r="B574" s="39" t="s">
        <v>355</v>
      </c>
      <c r="C574" s="42" t="s">
        <v>58</v>
      </c>
      <c r="D574" s="39">
        <v>30</v>
      </c>
      <c r="E574" s="631"/>
      <c r="F574" s="16"/>
      <c r="G574" s="16"/>
      <c r="H574" s="16"/>
      <c r="I574" s="619"/>
      <c r="J574" s="17"/>
      <c r="K574" s="16"/>
    </row>
    <row r="575" spans="1:11" ht="12.75">
      <c r="A575" s="622"/>
      <c r="B575" s="39" t="s">
        <v>355</v>
      </c>
      <c r="C575" s="42" t="s">
        <v>57</v>
      </c>
      <c r="D575" s="39">
        <v>30</v>
      </c>
      <c r="E575" s="631"/>
      <c r="F575" s="16"/>
      <c r="G575" s="16"/>
      <c r="H575" s="16"/>
      <c r="I575" s="619"/>
      <c r="J575" s="17"/>
      <c r="K575" s="16"/>
    </row>
    <row r="576" spans="1:11" ht="13.5" thickBot="1">
      <c r="A576" s="623"/>
      <c r="B576" s="39" t="s">
        <v>355</v>
      </c>
      <c r="C576" s="42" t="s">
        <v>59</v>
      </c>
      <c r="D576" s="39">
        <v>30</v>
      </c>
      <c r="E576" s="632"/>
      <c r="F576" s="19"/>
      <c r="G576" s="19"/>
      <c r="H576" s="19"/>
      <c r="I576" s="620"/>
      <c r="J576" s="20"/>
      <c r="K576" s="19"/>
    </row>
    <row r="577" spans="1:11" ht="13.5" thickBot="1">
      <c r="A577" s="38">
        <v>426</v>
      </c>
      <c r="B577" s="39" t="s">
        <v>356</v>
      </c>
      <c r="C577" s="42" t="s">
        <v>61</v>
      </c>
      <c r="D577" s="39">
        <v>30</v>
      </c>
      <c r="E577" s="11">
        <v>15</v>
      </c>
      <c r="F577" s="12"/>
      <c r="G577" s="12"/>
      <c r="H577" s="12"/>
      <c r="I577" s="12"/>
      <c r="J577" s="13"/>
      <c r="K577" s="12"/>
    </row>
    <row r="578" spans="1:11" ht="13.5" thickBot="1">
      <c r="A578" s="38">
        <v>427</v>
      </c>
      <c r="B578" s="39" t="s">
        <v>356</v>
      </c>
      <c r="C578" s="42" t="s">
        <v>204</v>
      </c>
      <c r="D578" s="39">
        <v>50</v>
      </c>
      <c r="E578" s="11">
        <v>25</v>
      </c>
      <c r="F578" s="12"/>
      <c r="G578" s="12"/>
      <c r="H578" s="12"/>
      <c r="I578" s="12"/>
      <c r="J578" s="13"/>
      <c r="K578" s="12"/>
    </row>
    <row r="579" spans="1:11" ht="26.25" thickBot="1">
      <c r="A579" s="38">
        <v>428</v>
      </c>
      <c r="B579" s="39" t="s">
        <v>357</v>
      </c>
      <c r="C579" s="42" t="s">
        <v>1138</v>
      </c>
      <c r="D579" s="39">
        <v>50</v>
      </c>
      <c r="E579" s="11">
        <v>460</v>
      </c>
      <c r="F579" s="12"/>
      <c r="G579" s="12"/>
      <c r="H579" s="12"/>
      <c r="I579" s="12"/>
      <c r="J579" s="13"/>
      <c r="K579" s="12"/>
    </row>
    <row r="580" spans="1:11" ht="26.25" thickBot="1">
      <c r="A580" s="38">
        <v>429</v>
      </c>
      <c r="B580" s="39" t="s">
        <v>357</v>
      </c>
      <c r="C580" s="57" t="s">
        <v>1139</v>
      </c>
      <c r="D580" s="39">
        <v>50</v>
      </c>
      <c r="E580" s="11">
        <v>460</v>
      </c>
      <c r="F580" s="12"/>
      <c r="G580" s="12"/>
      <c r="H580" s="12"/>
      <c r="I580" s="12"/>
      <c r="J580" s="13"/>
      <c r="K580" s="12"/>
    </row>
    <row r="581" spans="1:11" ht="26.25" thickBot="1">
      <c r="A581" s="38">
        <v>430</v>
      </c>
      <c r="B581" s="39" t="s">
        <v>357</v>
      </c>
      <c r="C581" s="57" t="s">
        <v>1137</v>
      </c>
      <c r="D581" s="39">
        <v>50</v>
      </c>
      <c r="E581" s="11">
        <v>460</v>
      </c>
      <c r="F581" s="12"/>
      <c r="G581" s="12"/>
      <c r="H581" s="12"/>
      <c r="I581" s="12"/>
      <c r="J581" s="13"/>
      <c r="K581" s="12"/>
    </row>
    <row r="582" spans="1:11" ht="12.75">
      <c r="A582" s="621">
        <v>431</v>
      </c>
      <c r="B582" s="39" t="s">
        <v>358</v>
      </c>
      <c r="C582" s="55" t="s">
        <v>1237</v>
      </c>
      <c r="D582" s="39">
        <v>100</v>
      </c>
      <c r="E582" s="630">
        <v>81</v>
      </c>
      <c r="F582" s="14"/>
      <c r="G582" s="14"/>
      <c r="H582" s="14"/>
      <c r="I582" s="618"/>
      <c r="J582" s="15"/>
      <c r="K582" s="14"/>
    </row>
    <row r="583" spans="1:11" ht="12.75">
      <c r="A583" s="622"/>
      <c r="B583" s="39" t="s">
        <v>358</v>
      </c>
      <c r="C583" s="55" t="s">
        <v>1238</v>
      </c>
      <c r="D583" s="39">
        <v>100</v>
      </c>
      <c r="E583" s="631"/>
      <c r="F583" s="16"/>
      <c r="G583" s="16"/>
      <c r="H583" s="16"/>
      <c r="I583" s="619"/>
      <c r="J583" s="17"/>
      <c r="K583" s="16"/>
    </row>
    <row r="584" spans="1:11" ht="13.5" thickBot="1">
      <c r="A584" s="623"/>
      <c r="B584" s="39" t="s">
        <v>358</v>
      </c>
      <c r="C584" s="55" t="s">
        <v>872</v>
      </c>
      <c r="D584" s="39">
        <v>100</v>
      </c>
      <c r="E584" s="632"/>
      <c r="F584" s="19"/>
      <c r="G584" s="19"/>
      <c r="H584" s="19"/>
      <c r="I584" s="620"/>
      <c r="J584" s="20"/>
      <c r="K584" s="19"/>
    </row>
    <row r="585" spans="1:11" ht="13.5" thickBot="1">
      <c r="A585" s="38">
        <v>432</v>
      </c>
      <c r="B585" s="39" t="s">
        <v>1448</v>
      </c>
      <c r="C585" s="42" t="s">
        <v>60</v>
      </c>
      <c r="D585" s="39">
        <v>3000</v>
      </c>
      <c r="E585" s="11">
        <v>5175</v>
      </c>
      <c r="F585" s="12"/>
      <c r="G585" s="12"/>
      <c r="H585" s="12"/>
      <c r="I585" s="12"/>
      <c r="J585" s="13"/>
      <c r="K585" s="12"/>
    </row>
    <row r="586" spans="1:11" ht="12.75">
      <c r="A586" s="621">
        <v>433</v>
      </c>
      <c r="B586" s="39" t="s">
        <v>1188</v>
      </c>
      <c r="C586" s="42" t="s">
        <v>520</v>
      </c>
      <c r="D586" s="41">
        <v>5000</v>
      </c>
      <c r="E586" s="630">
        <v>14400</v>
      </c>
      <c r="F586" s="14"/>
      <c r="G586" s="14"/>
      <c r="H586" s="14"/>
      <c r="I586" s="618"/>
      <c r="J586" s="15"/>
      <c r="K586" s="14"/>
    </row>
    <row r="587" spans="1:11" ht="12.75">
      <c r="A587" s="622"/>
      <c r="B587" s="39" t="s">
        <v>1188</v>
      </c>
      <c r="C587" s="42" t="s">
        <v>521</v>
      </c>
      <c r="D587" s="41">
        <v>5000</v>
      </c>
      <c r="E587" s="631"/>
      <c r="F587" s="16"/>
      <c r="G587" s="16"/>
      <c r="H587" s="16"/>
      <c r="I587" s="619"/>
      <c r="J587" s="17"/>
      <c r="K587" s="16"/>
    </row>
    <row r="588" spans="1:11" ht="12.75">
      <c r="A588" s="622"/>
      <c r="B588" s="39" t="s">
        <v>1188</v>
      </c>
      <c r="C588" s="42" t="s">
        <v>522</v>
      </c>
      <c r="D588" s="41">
        <v>10000</v>
      </c>
      <c r="E588" s="631"/>
      <c r="F588" s="16"/>
      <c r="G588" s="16"/>
      <c r="H588" s="16"/>
      <c r="I588" s="619"/>
      <c r="J588" s="17"/>
      <c r="K588" s="16"/>
    </row>
    <row r="589" spans="1:11" ht="12.75">
      <c r="A589" s="622"/>
      <c r="B589" s="58" t="s">
        <v>1188</v>
      </c>
      <c r="C589" s="42" t="s">
        <v>523</v>
      </c>
      <c r="D589" s="41">
        <v>18000</v>
      </c>
      <c r="E589" s="631"/>
      <c r="F589" s="16"/>
      <c r="G589" s="16"/>
      <c r="H589" s="16"/>
      <c r="I589" s="619"/>
      <c r="J589" s="17"/>
      <c r="K589" s="16"/>
    </row>
    <row r="590" spans="1:11" ht="12.75">
      <c r="A590" s="622"/>
      <c r="B590" s="39" t="s">
        <v>1188</v>
      </c>
      <c r="C590" s="42" t="s">
        <v>1133</v>
      </c>
      <c r="D590" s="41">
        <v>18000</v>
      </c>
      <c r="E590" s="631"/>
      <c r="F590" s="16"/>
      <c r="G590" s="16"/>
      <c r="H590" s="16"/>
      <c r="I590" s="619"/>
      <c r="J590" s="17"/>
      <c r="K590" s="16"/>
    </row>
    <row r="591" spans="1:11" ht="12.75">
      <c r="A591" s="622"/>
      <c r="B591" s="39" t="s">
        <v>1188</v>
      </c>
      <c r="C591" s="42" t="s">
        <v>518</v>
      </c>
      <c r="D591" s="39">
        <v>2000</v>
      </c>
      <c r="E591" s="631"/>
      <c r="F591" s="16"/>
      <c r="G591" s="16"/>
      <c r="H591" s="16"/>
      <c r="I591" s="619"/>
      <c r="J591" s="17"/>
      <c r="K591" s="16"/>
    </row>
    <row r="592" spans="1:11" ht="13.5" thickBot="1">
      <c r="A592" s="623"/>
      <c r="B592" s="58" t="s">
        <v>1188</v>
      </c>
      <c r="C592" s="42" t="s">
        <v>519</v>
      </c>
      <c r="D592" s="39">
        <v>2000</v>
      </c>
      <c r="E592" s="632"/>
      <c r="F592" s="19"/>
      <c r="G592" s="19"/>
      <c r="H592" s="19"/>
      <c r="I592" s="620"/>
      <c r="J592" s="20"/>
      <c r="K592" s="19"/>
    </row>
    <row r="593" spans="1:11" ht="13.5" thickBot="1">
      <c r="A593" s="38">
        <v>434</v>
      </c>
      <c r="B593" s="39" t="s">
        <v>363</v>
      </c>
      <c r="C593" s="55" t="s">
        <v>1436</v>
      </c>
      <c r="D593" s="39">
        <v>1500</v>
      </c>
      <c r="E593" s="11">
        <v>46.23</v>
      </c>
      <c r="F593" s="12"/>
      <c r="G593" s="12"/>
      <c r="H593" s="12"/>
      <c r="I593" s="12"/>
      <c r="J593" s="13"/>
      <c r="K593" s="12"/>
    </row>
    <row r="594" spans="1:11" ht="13.5" thickBot="1">
      <c r="A594" s="38">
        <v>435</v>
      </c>
      <c r="B594" s="39"/>
      <c r="C594" s="52" t="s">
        <v>218</v>
      </c>
      <c r="D594" s="39">
        <v>10</v>
      </c>
      <c r="E594" s="11">
        <v>396</v>
      </c>
      <c r="F594" s="12"/>
      <c r="G594" s="12"/>
      <c r="H594" s="12"/>
      <c r="I594" s="12"/>
      <c r="J594" s="13"/>
      <c r="K594" s="12"/>
    </row>
    <row r="595" spans="1:11" ht="13.5" thickBot="1">
      <c r="A595" s="38">
        <v>436</v>
      </c>
      <c r="B595" s="39"/>
      <c r="C595" s="52" t="s">
        <v>219</v>
      </c>
      <c r="D595" s="39">
        <v>10</v>
      </c>
      <c r="E595" s="11">
        <v>450</v>
      </c>
      <c r="F595" s="12"/>
      <c r="G595" s="12"/>
      <c r="H595" s="12"/>
      <c r="I595" s="12"/>
      <c r="J595" s="13"/>
      <c r="K595" s="12"/>
    </row>
    <row r="596" spans="1:11" ht="13.5" thickBot="1">
      <c r="A596" s="38">
        <v>437</v>
      </c>
      <c r="B596" s="39" t="s">
        <v>362</v>
      </c>
      <c r="C596" s="42" t="s">
        <v>1130</v>
      </c>
      <c r="D596" s="39">
        <v>3600</v>
      </c>
      <c r="E596" s="11">
        <v>745.2</v>
      </c>
      <c r="F596" s="12"/>
      <c r="G596" s="12"/>
      <c r="H596" s="12"/>
      <c r="I596" s="12"/>
      <c r="J596" s="13"/>
      <c r="K596" s="12"/>
    </row>
    <row r="597" spans="1:11" ht="21" customHeight="1" thickBot="1">
      <c r="A597" s="38">
        <v>438</v>
      </c>
      <c r="B597" s="39" t="s">
        <v>1200</v>
      </c>
      <c r="C597" s="42" t="s">
        <v>1427</v>
      </c>
      <c r="D597" s="39">
        <v>100</v>
      </c>
      <c r="E597" s="11">
        <v>2012.5</v>
      </c>
      <c r="F597" s="12"/>
      <c r="G597" s="12"/>
      <c r="H597" s="12"/>
      <c r="I597" s="12"/>
      <c r="J597" s="13"/>
      <c r="K597" s="12"/>
    </row>
    <row r="598" spans="1:11" ht="13.5" thickBot="1">
      <c r="A598" s="38">
        <v>439</v>
      </c>
      <c r="B598" s="39" t="s">
        <v>1200</v>
      </c>
      <c r="C598" s="42" t="s">
        <v>206</v>
      </c>
      <c r="D598" s="39">
        <v>100</v>
      </c>
      <c r="E598" s="11">
        <v>2012.5</v>
      </c>
      <c r="F598" s="12"/>
      <c r="G598" s="12"/>
      <c r="H598" s="12"/>
      <c r="I598" s="12"/>
      <c r="J598" s="13"/>
      <c r="K598" s="12"/>
    </row>
    <row r="599" spans="1:11" ht="13.5" thickBot="1">
      <c r="A599" s="38" t="s">
        <v>1032</v>
      </c>
      <c r="B599" s="39" t="s">
        <v>1200</v>
      </c>
      <c r="C599" s="42" t="s">
        <v>1395</v>
      </c>
      <c r="D599" s="39">
        <v>100</v>
      </c>
      <c r="E599" s="11">
        <v>2012.5</v>
      </c>
      <c r="F599" s="12"/>
      <c r="G599" s="12"/>
      <c r="H599" s="12"/>
      <c r="I599" s="12"/>
      <c r="J599" s="13"/>
      <c r="K599" s="12"/>
    </row>
    <row r="600" spans="1:11" ht="13.5" thickBot="1">
      <c r="A600" s="38" t="s">
        <v>1033</v>
      </c>
      <c r="B600" s="39" t="s">
        <v>539</v>
      </c>
      <c r="C600" s="42" t="s">
        <v>276</v>
      </c>
      <c r="D600" s="39">
        <v>30</v>
      </c>
      <c r="E600" s="11">
        <f>30*4.5</f>
        <v>135</v>
      </c>
      <c r="F600" s="12"/>
      <c r="G600" s="12"/>
      <c r="H600" s="12"/>
      <c r="I600" s="12"/>
      <c r="J600" s="13"/>
      <c r="K600" s="12"/>
    </row>
    <row r="601" spans="1:11" ht="13.5" thickBot="1">
      <c r="A601" s="38" t="s">
        <v>1034</v>
      </c>
      <c r="B601" s="39" t="s">
        <v>539</v>
      </c>
      <c r="C601" s="42" t="s">
        <v>275</v>
      </c>
      <c r="D601" s="39">
        <v>30</v>
      </c>
      <c r="E601" s="11">
        <f>30*4.5</f>
        <v>135</v>
      </c>
      <c r="F601" s="12"/>
      <c r="G601" s="12"/>
      <c r="H601" s="12"/>
      <c r="I601" s="12"/>
      <c r="J601" s="13"/>
      <c r="K601" s="12"/>
    </row>
    <row r="602" spans="1:11" ht="13.5" thickBot="1">
      <c r="A602" s="38" t="s">
        <v>1035</v>
      </c>
      <c r="B602" s="39" t="s">
        <v>539</v>
      </c>
      <c r="C602" s="42" t="s">
        <v>274</v>
      </c>
      <c r="D602" s="39">
        <v>30</v>
      </c>
      <c r="E602" s="11">
        <f>30*4.5</f>
        <v>135</v>
      </c>
      <c r="F602" s="12"/>
      <c r="G602" s="12"/>
      <c r="H602" s="12"/>
      <c r="I602" s="12"/>
      <c r="J602" s="13"/>
      <c r="K602" s="12"/>
    </row>
    <row r="603" spans="1:11" ht="13.5" thickBot="1">
      <c r="A603" s="38" t="s">
        <v>1036</v>
      </c>
      <c r="B603" s="39"/>
      <c r="C603" s="42" t="s">
        <v>1492</v>
      </c>
      <c r="D603" s="39">
        <v>10</v>
      </c>
      <c r="E603" s="11">
        <v>652.17</v>
      </c>
      <c r="F603" s="12"/>
      <c r="G603" s="12"/>
      <c r="H603" s="12"/>
      <c r="I603" s="12"/>
      <c r="J603" s="13"/>
      <c r="K603" s="12"/>
    </row>
    <row r="604" spans="1:11" ht="13.5" thickBot="1">
      <c r="A604" s="38" t="s">
        <v>1037</v>
      </c>
      <c r="B604" s="39" t="s">
        <v>1446</v>
      </c>
      <c r="C604" s="42" t="s">
        <v>1129</v>
      </c>
      <c r="D604" s="39">
        <v>1500</v>
      </c>
      <c r="E604" s="11">
        <v>687.59</v>
      </c>
      <c r="F604" s="12"/>
      <c r="G604" s="12"/>
      <c r="H604" s="12"/>
      <c r="I604" s="12"/>
      <c r="J604" s="13"/>
      <c r="K604" s="12"/>
    </row>
    <row r="605" spans="1:11" ht="13.5" thickBot="1">
      <c r="A605" s="38" t="s">
        <v>1038</v>
      </c>
      <c r="B605" s="39" t="s">
        <v>1446</v>
      </c>
      <c r="C605" s="42" t="s">
        <v>1128</v>
      </c>
      <c r="D605" s="39">
        <v>1500</v>
      </c>
      <c r="E605" s="11">
        <v>687.59</v>
      </c>
      <c r="F605" s="12"/>
      <c r="G605" s="12"/>
      <c r="H605" s="12"/>
      <c r="I605" s="12"/>
      <c r="J605" s="13"/>
      <c r="K605" s="12"/>
    </row>
    <row r="606" spans="1:11" ht="13.5" thickBot="1">
      <c r="A606" s="38" t="s">
        <v>1039</v>
      </c>
      <c r="B606" s="39" t="s">
        <v>1446</v>
      </c>
      <c r="C606" s="42" t="s">
        <v>1127</v>
      </c>
      <c r="D606" s="39">
        <v>1500</v>
      </c>
      <c r="E606" s="11">
        <v>687.59</v>
      </c>
      <c r="F606" s="12"/>
      <c r="G606" s="12"/>
      <c r="H606" s="12"/>
      <c r="I606" s="12"/>
      <c r="J606" s="13"/>
      <c r="K606" s="12"/>
    </row>
    <row r="607" spans="1:11" ht="13.5" thickBot="1">
      <c r="A607" s="38" t="s">
        <v>1040</v>
      </c>
      <c r="B607" s="39" t="s">
        <v>541</v>
      </c>
      <c r="C607" s="42" t="s">
        <v>1058</v>
      </c>
      <c r="D607" s="39">
        <v>50</v>
      </c>
      <c r="E607" s="11">
        <f>50*47</f>
        <v>2350</v>
      </c>
      <c r="F607" s="12"/>
      <c r="G607" s="12"/>
      <c r="H607" s="12"/>
      <c r="I607" s="12"/>
      <c r="J607" s="13"/>
      <c r="K607" s="12"/>
    </row>
    <row r="608" spans="1:11" ht="13.5" thickBot="1">
      <c r="A608" s="38" t="s">
        <v>1041</v>
      </c>
      <c r="B608" s="39" t="s">
        <v>541</v>
      </c>
      <c r="C608" s="42" t="s">
        <v>1143</v>
      </c>
      <c r="D608" s="39">
        <v>700</v>
      </c>
      <c r="E608" s="11">
        <v>18515</v>
      </c>
      <c r="F608" s="12"/>
      <c r="G608" s="12"/>
      <c r="H608" s="12"/>
      <c r="I608" s="12"/>
      <c r="J608" s="13"/>
      <c r="K608" s="12"/>
    </row>
    <row r="609" spans="1:11" ht="13.5" thickBot="1">
      <c r="A609" s="38" t="s">
        <v>1042</v>
      </c>
      <c r="B609" s="39"/>
      <c r="C609" s="42" t="s">
        <v>1132</v>
      </c>
      <c r="D609" s="39" t="s">
        <v>1488</v>
      </c>
      <c r="E609" s="11">
        <v>400</v>
      </c>
      <c r="F609" s="12"/>
      <c r="G609" s="12"/>
      <c r="H609" s="12"/>
      <c r="I609" s="12"/>
      <c r="J609" s="13"/>
      <c r="K609" s="12"/>
    </row>
    <row r="610" spans="1:11" ht="13.5" thickBot="1">
      <c r="A610" s="38" t="s">
        <v>1043</v>
      </c>
      <c r="B610" s="39" t="s">
        <v>540</v>
      </c>
      <c r="C610" s="42" t="s">
        <v>323</v>
      </c>
      <c r="D610" s="39">
        <v>1500</v>
      </c>
      <c r="E610" s="11">
        <v>138</v>
      </c>
      <c r="F610" s="12"/>
      <c r="G610" s="12"/>
      <c r="H610" s="12"/>
      <c r="I610" s="12"/>
      <c r="J610" s="13"/>
      <c r="K610" s="12"/>
    </row>
    <row r="611" spans="1:11" ht="13.5" thickBot="1">
      <c r="A611" s="38" t="s">
        <v>1044</v>
      </c>
      <c r="B611" s="39" t="s">
        <v>540</v>
      </c>
      <c r="C611" s="42" t="s">
        <v>1524</v>
      </c>
      <c r="D611" s="39">
        <v>1500</v>
      </c>
      <c r="E611" s="11">
        <v>138</v>
      </c>
      <c r="F611" s="12"/>
      <c r="G611" s="12"/>
      <c r="H611" s="12"/>
      <c r="I611" s="12"/>
      <c r="J611" s="13"/>
      <c r="K611" s="12"/>
    </row>
    <row r="612" spans="1:11" ht="13.5" thickBot="1">
      <c r="A612" s="38" t="s">
        <v>1045</v>
      </c>
      <c r="B612" s="39" t="s">
        <v>359</v>
      </c>
      <c r="C612" s="42" t="s">
        <v>1522</v>
      </c>
      <c r="D612" s="39">
        <v>200</v>
      </c>
      <c r="E612" s="11">
        <v>22172</v>
      </c>
      <c r="F612" s="12"/>
      <c r="G612" s="12"/>
      <c r="H612" s="12"/>
      <c r="I612" s="12"/>
      <c r="J612" s="13"/>
      <c r="K612" s="12"/>
    </row>
    <row r="613" spans="1:11" ht="13.5" thickBot="1">
      <c r="A613" s="38" t="s">
        <v>1046</v>
      </c>
      <c r="B613" s="39" t="s">
        <v>359</v>
      </c>
      <c r="C613" s="42" t="s">
        <v>1521</v>
      </c>
      <c r="D613" s="39">
        <v>200</v>
      </c>
      <c r="E613" s="11">
        <v>11569</v>
      </c>
      <c r="F613" s="12"/>
      <c r="G613" s="12"/>
      <c r="H613" s="12"/>
      <c r="I613" s="12"/>
      <c r="J613" s="13"/>
      <c r="K613" s="12"/>
    </row>
    <row r="614" spans="1:11" ht="13.5" thickBot="1">
      <c r="A614" s="38" t="s">
        <v>1047</v>
      </c>
      <c r="B614" s="39" t="s">
        <v>359</v>
      </c>
      <c r="C614" s="42" t="s">
        <v>251</v>
      </c>
      <c r="D614" s="39"/>
      <c r="E614" s="11">
        <v>4.7</v>
      </c>
      <c r="F614" s="12"/>
      <c r="G614" s="12"/>
      <c r="H614" s="12"/>
      <c r="I614" s="12"/>
      <c r="J614" s="13"/>
      <c r="K614" s="12"/>
    </row>
    <row r="615" spans="1:11" ht="13.5" thickBot="1">
      <c r="A615" s="38" t="s">
        <v>1048</v>
      </c>
      <c r="B615" s="39" t="s">
        <v>359</v>
      </c>
      <c r="C615" s="42" t="s">
        <v>12</v>
      </c>
      <c r="D615" s="39">
        <v>150</v>
      </c>
      <c r="E615" s="11">
        <v>189.75</v>
      </c>
      <c r="F615" s="12"/>
      <c r="G615" s="12"/>
      <c r="H615" s="12"/>
      <c r="I615" s="12"/>
      <c r="J615" s="13"/>
      <c r="K615" s="12"/>
    </row>
    <row r="616" spans="1:11" ht="12.75">
      <c r="A616" s="621">
        <v>457</v>
      </c>
      <c r="B616" s="39" t="s">
        <v>359</v>
      </c>
      <c r="C616" s="42" t="s">
        <v>419</v>
      </c>
      <c r="D616" s="39">
        <v>2500</v>
      </c>
      <c r="E616" s="630">
        <v>1389.09</v>
      </c>
      <c r="F616" s="14"/>
      <c r="G616" s="14"/>
      <c r="H616" s="14"/>
      <c r="I616" s="618"/>
      <c r="J616" s="15"/>
      <c r="K616" s="14"/>
    </row>
    <row r="617" spans="1:11" ht="12.75">
      <c r="A617" s="622"/>
      <c r="B617" s="39" t="s">
        <v>359</v>
      </c>
      <c r="C617" s="42" t="s">
        <v>420</v>
      </c>
      <c r="D617" s="39">
        <v>2500</v>
      </c>
      <c r="E617" s="631"/>
      <c r="F617" s="16"/>
      <c r="G617" s="16"/>
      <c r="H617" s="16"/>
      <c r="I617" s="619"/>
      <c r="J617" s="17"/>
      <c r="K617" s="16"/>
    </row>
    <row r="618" spans="1:11" ht="12.75">
      <c r="A618" s="622"/>
      <c r="B618" s="39" t="s">
        <v>359</v>
      </c>
      <c r="C618" s="42" t="s">
        <v>76</v>
      </c>
      <c r="D618" s="39">
        <v>2500</v>
      </c>
      <c r="E618" s="631"/>
      <c r="F618" s="16"/>
      <c r="G618" s="16"/>
      <c r="H618" s="16"/>
      <c r="I618" s="619"/>
      <c r="J618" s="17"/>
      <c r="K618" s="16"/>
    </row>
    <row r="619" spans="1:11" ht="12.75">
      <c r="A619" s="622"/>
      <c r="B619" s="39" t="s">
        <v>359</v>
      </c>
      <c r="C619" s="42" t="s">
        <v>110</v>
      </c>
      <c r="D619" s="41">
        <v>2400</v>
      </c>
      <c r="E619" s="631"/>
      <c r="F619" s="16"/>
      <c r="G619" s="16"/>
      <c r="H619" s="16"/>
      <c r="I619" s="619"/>
      <c r="J619" s="17"/>
      <c r="K619" s="16"/>
    </row>
    <row r="620" spans="1:11" ht="13.5" thickBot="1">
      <c r="A620" s="623"/>
      <c r="B620" s="39" t="s">
        <v>359</v>
      </c>
      <c r="C620" s="42" t="s">
        <v>1520</v>
      </c>
      <c r="D620" s="41">
        <v>40000</v>
      </c>
      <c r="E620" s="632"/>
      <c r="F620" s="19"/>
      <c r="G620" s="19"/>
      <c r="H620" s="19"/>
      <c r="I620" s="620"/>
      <c r="J620" s="20"/>
      <c r="K620" s="19"/>
    </row>
    <row r="621" spans="1:11" ht="13.5" thickBot="1">
      <c r="A621" s="38">
        <v>458</v>
      </c>
      <c r="B621" s="39"/>
      <c r="C621" s="42" t="s">
        <v>1392</v>
      </c>
      <c r="D621" s="39">
        <v>50</v>
      </c>
      <c r="E621" s="11">
        <v>296.7</v>
      </c>
      <c r="F621" s="12"/>
      <c r="G621" s="12"/>
      <c r="H621" s="12"/>
      <c r="I621" s="12"/>
      <c r="J621" s="13"/>
      <c r="K621" s="12"/>
    </row>
    <row r="622" spans="1:11" ht="13.5" thickBot="1">
      <c r="A622" s="38">
        <v>459</v>
      </c>
      <c r="B622" s="39"/>
      <c r="C622" s="42" t="s">
        <v>1598</v>
      </c>
      <c r="D622" s="39">
        <v>50</v>
      </c>
      <c r="E622" s="11">
        <v>385.25</v>
      </c>
      <c r="F622" s="12"/>
      <c r="G622" s="12"/>
      <c r="H622" s="12"/>
      <c r="I622" s="12"/>
      <c r="J622" s="13"/>
      <c r="K622" s="12"/>
    </row>
    <row r="623" spans="1:11" ht="12.75">
      <c r="A623" s="621">
        <v>460</v>
      </c>
      <c r="B623" s="39" t="s">
        <v>543</v>
      </c>
      <c r="C623" s="42" t="s">
        <v>178</v>
      </c>
      <c r="D623" s="39">
        <v>200</v>
      </c>
      <c r="E623" s="630">
        <v>3889.3</v>
      </c>
      <c r="F623" s="14"/>
      <c r="G623" s="14"/>
      <c r="H623" s="14"/>
      <c r="I623" s="618"/>
      <c r="J623" s="15"/>
      <c r="K623" s="14"/>
    </row>
    <row r="624" spans="1:11" ht="12.75">
      <c r="A624" s="622"/>
      <c r="B624" s="39" t="s">
        <v>543</v>
      </c>
      <c r="C624" s="42" t="s">
        <v>177</v>
      </c>
      <c r="D624" s="39">
        <v>200</v>
      </c>
      <c r="E624" s="631"/>
      <c r="F624" s="16"/>
      <c r="G624" s="16"/>
      <c r="H624" s="16"/>
      <c r="I624" s="619"/>
      <c r="J624" s="17"/>
      <c r="K624" s="16"/>
    </row>
    <row r="625" spans="1:11" ht="12.75">
      <c r="A625" s="622"/>
      <c r="B625" s="39" t="s">
        <v>543</v>
      </c>
      <c r="C625" s="42" t="s">
        <v>176</v>
      </c>
      <c r="D625" s="39">
        <v>200</v>
      </c>
      <c r="E625" s="631"/>
      <c r="F625" s="16"/>
      <c r="G625" s="16"/>
      <c r="H625" s="16"/>
      <c r="I625" s="619"/>
      <c r="J625" s="17"/>
      <c r="K625" s="16"/>
    </row>
    <row r="626" spans="1:11" ht="13.5" thickBot="1">
      <c r="A626" s="623"/>
      <c r="B626" s="39" t="s">
        <v>543</v>
      </c>
      <c r="C626" s="42" t="s">
        <v>479</v>
      </c>
      <c r="D626" s="39">
        <v>200</v>
      </c>
      <c r="E626" s="632"/>
      <c r="F626" s="19"/>
      <c r="G626" s="19"/>
      <c r="H626" s="19"/>
      <c r="I626" s="620"/>
      <c r="J626" s="20"/>
      <c r="K626" s="19"/>
    </row>
    <row r="627" spans="1:11" ht="13.5" thickBot="1">
      <c r="A627" s="38">
        <v>461</v>
      </c>
      <c r="B627" s="39" t="s">
        <v>543</v>
      </c>
      <c r="C627" s="57" t="s">
        <v>180</v>
      </c>
      <c r="D627" s="39">
        <v>200</v>
      </c>
      <c r="E627" s="11">
        <v>1449</v>
      </c>
      <c r="F627" s="12"/>
      <c r="G627" s="12"/>
      <c r="H627" s="12"/>
      <c r="I627" s="12"/>
      <c r="J627" s="13"/>
      <c r="K627" s="12"/>
    </row>
    <row r="628" spans="1:11" ht="13.5" thickBot="1">
      <c r="A628" s="38">
        <v>462</v>
      </c>
      <c r="B628" s="39" t="s">
        <v>543</v>
      </c>
      <c r="C628" s="57" t="s">
        <v>179</v>
      </c>
      <c r="D628" s="39">
        <v>200</v>
      </c>
      <c r="E628" s="11">
        <v>1541</v>
      </c>
      <c r="F628" s="12"/>
      <c r="G628" s="12"/>
      <c r="H628" s="12"/>
      <c r="I628" s="12"/>
      <c r="J628" s="13"/>
      <c r="K628" s="12"/>
    </row>
    <row r="629" spans="1:11" ht="13.5" thickBot="1">
      <c r="A629" s="38">
        <v>463</v>
      </c>
      <c r="B629" s="39"/>
      <c r="C629" s="57" t="s">
        <v>1394</v>
      </c>
      <c r="D629" s="39">
        <v>50</v>
      </c>
      <c r="E629" s="11">
        <v>296.7</v>
      </c>
      <c r="F629" s="12"/>
      <c r="G629" s="12"/>
      <c r="H629" s="12"/>
      <c r="I629" s="12"/>
      <c r="J629" s="13"/>
      <c r="K629" s="12"/>
    </row>
    <row r="630" spans="1:11" ht="13.5" thickBot="1">
      <c r="A630" s="38">
        <v>464</v>
      </c>
      <c r="B630" s="39"/>
      <c r="C630" s="57" t="s">
        <v>1393</v>
      </c>
      <c r="D630" s="39">
        <v>50</v>
      </c>
      <c r="E630" s="11">
        <v>186.88</v>
      </c>
      <c r="F630" s="12"/>
      <c r="G630" s="12"/>
      <c r="H630" s="12"/>
      <c r="I630" s="12"/>
      <c r="J630" s="13"/>
      <c r="K630" s="12"/>
    </row>
    <row r="631" spans="1:11" ht="13.5" thickBot="1">
      <c r="A631" s="38">
        <v>465</v>
      </c>
      <c r="B631" s="39"/>
      <c r="C631" s="57" t="s">
        <v>1599</v>
      </c>
      <c r="D631" s="39">
        <v>50</v>
      </c>
      <c r="E631" s="11">
        <v>155.25</v>
      </c>
      <c r="F631" s="12"/>
      <c r="G631" s="12"/>
      <c r="H631" s="12"/>
      <c r="I631" s="12"/>
      <c r="J631" s="13"/>
      <c r="K631" s="12"/>
    </row>
    <row r="632" spans="1:11" ht="13.5" thickBot="1">
      <c r="A632" s="38">
        <v>466</v>
      </c>
      <c r="B632" s="39" t="s">
        <v>544</v>
      </c>
      <c r="C632" s="57" t="s">
        <v>1386</v>
      </c>
      <c r="D632" s="39">
        <v>500</v>
      </c>
      <c r="E632" s="11">
        <v>50</v>
      </c>
      <c r="F632" s="12"/>
      <c r="G632" s="12"/>
      <c r="H632" s="12"/>
      <c r="I632" s="12"/>
      <c r="J632" s="13"/>
      <c r="K632" s="12"/>
    </row>
    <row r="633" spans="1:11" ht="13.5" thickBot="1">
      <c r="A633" s="38" t="s">
        <v>1049</v>
      </c>
      <c r="B633" s="39" t="s">
        <v>544</v>
      </c>
      <c r="C633" s="57" t="s">
        <v>1385</v>
      </c>
      <c r="D633" s="39">
        <v>1000</v>
      </c>
      <c r="E633" s="11">
        <v>100</v>
      </c>
      <c r="F633" s="12"/>
      <c r="G633" s="12"/>
      <c r="H633" s="12"/>
      <c r="I633" s="12"/>
      <c r="J633" s="13"/>
      <c r="K633" s="12"/>
    </row>
    <row r="634" spans="1:11" ht="13.5" thickBot="1">
      <c r="A634" s="38" t="s">
        <v>1050</v>
      </c>
      <c r="B634" s="39"/>
      <c r="C634" s="57" t="s">
        <v>181</v>
      </c>
      <c r="D634" s="39">
        <v>100</v>
      </c>
      <c r="E634" s="11">
        <v>40</v>
      </c>
      <c r="F634" s="12"/>
      <c r="G634" s="12"/>
      <c r="H634" s="12"/>
      <c r="I634" s="12"/>
      <c r="J634" s="13"/>
      <c r="K634" s="12"/>
    </row>
    <row r="635" spans="1:11" ht="13.5" thickBot="1">
      <c r="A635" s="38" t="s">
        <v>1051</v>
      </c>
      <c r="B635" s="39"/>
      <c r="C635" s="57" t="s">
        <v>1481</v>
      </c>
      <c r="D635" s="39">
        <v>300</v>
      </c>
      <c r="E635" s="11">
        <v>234.6</v>
      </c>
      <c r="F635" s="12"/>
      <c r="G635" s="12"/>
      <c r="H635" s="12"/>
      <c r="I635" s="12"/>
      <c r="J635" s="13"/>
      <c r="K635" s="12"/>
    </row>
    <row r="636" spans="1:11" ht="13.5" thickBot="1">
      <c r="A636" s="38" t="s">
        <v>1052</v>
      </c>
      <c r="B636" s="39" t="s">
        <v>1197</v>
      </c>
      <c r="C636" s="57" t="s">
        <v>1485</v>
      </c>
      <c r="D636" s="39">
        <v>500</v>
      </c>
      <c r="E636" s="11">
        <v>113.16</v>
      </c>
      <c r="F636" s="12"/>
      <c r="G636" s="12"/>
      <c r="H636" s="12"/>
      <c r="I636" s="12"/>
      <c r="J636" s="13"/>
      <c r="K636" s="12"/>
    </row>
    <row r="637" spans="1:11" ht="13.5" thickBot="1">
      <c r="A637" s="38" t="s">
        <v>1053</v>
      </c>
      <c r="B637" s="39" t="s">
        <v>1197</v>
      </c>
      <c r="C637" s="57" t="s">
        <v>170</v>
      </c>
      <c r="D637" s="39">
        <v>4000</v>
      </c>
      <c r="E637" s="11">
        <v>1311.46</v>
      </c>
      <c r="F637" s="12"/>
      <c r="G637" s="12"/>
      <c r="H637" s="12"/>
      <c r="I637" s="12"/>
      <c r="J637" s="13"/>
      <c r="K637" s="12"/>
    </row>
    <row r="638" spans="1:11" ht="13.5" thickBot="1">
      <c r="A638" s="38" t="s">
        <v>1054</v>
      </c>
      <c r="B638" s="39" t="s">
        <v>1197</v>
      </c>
      <c r="C638" s="59" t="s">
        <v>198</v>
      </c>
      <c r="D638" s="39">
        <v>150</v>
      </c>
      <c r="E638" s="11">
        <v>619.28</v>
      </c>
      <c r="F638" s="12"/>
      <c r="G638" s="12"/>
      <c r="H638" s="12"/>
      <c r="I638" s="12"/>
      <c r="J638" s="13"/>
      <c r="K638" s="12"/>
    </row>
    <row r="639" spans="1:11" ht="13.5" thickBot="1">
      <c r="A639" s="38" t="s">
        <v>1055</v>
      </c>
      <c r="B639" s="39" t="s">
        <v>1197</v>
      </c>
      <c r="C639" s="59" t="s">
        <v>1529</v>
      </c>
      <c r="D639" s="39">
        <v>300</v>
      </c>
      <c r="E639" s="11">
        <v>638.25</v>
      </c>
      <c r="F639" s="12"/>
      <c r="G639" s="12"/>
      <c r="H639" s="12"/>
      <c r="I639" s="12"/>
      <c r="J639" s="13"/>
      <c r="K639" s="12"/>
    </row>
    <row r="640" spans="1:11" ht="26.25" thickBot="1">
      <c r="A640" s="38" t="s">
        <v>1056</v>
      </c>
      <c r="B640" s="39" t="s">
        <v>368</v>
      </c>
      <c r="C640" s="57" t="s">
        <v>1449</v>
      </c>
      <c r="D640" s="39">
        <v>20</v>
      </c>
      <c r="E640" s="11">
        <v>4370</v>
      </c>
      <c r="F640" s="12"/>
      <c r="G640" s="12"/>
      <c r="H640" s="12"/>
      <c r="I640" s="12"/>
      <c r="J640" s="13"/>
      <c r="K640" s="12"/>
    </row>
    <row r="641" spans="1:11" ht="13.5" thickBot="1">
      <c r="A641" s="38" t="s">
        <v>1057</v>
      </c>
      <c r="B641" s="39" t="s">
        <v>369</v>
      </c>
      <c r="C641" s="57" t="s">
        <v>1069</v>
      </c>
      <c r="D641" s="39">
        <v>1500</v>
      </c>
      <c r="E641" s="11">
        <v>612.38</v>
      </c>
      <c r="F641" s="12"/>
      <c r="G641" s="12"/>
      <c r="H641" s="12"/>
      <c r="I641" s="12"/>
      <c r="J641" s="13"/>
      <c r="K641" s="12"/>
    </row>
    <row r="642" spans="1:11" ht="13.5" thickBot="1">
      <c r="A642" s="38" t="s">
        <v>1113</v>
      </c>
      <c r="B642" s="39" t="s">
        <v>369</v>
      </c>
      <c r="C642" s="57" t="s">
        <v>1070</v>
      </c>
      <c r="D642" s="39">
        <v>500</v>
      </c>
      <c r="E642" s="11">
        <v>163.3</v>
      </c>
      <c r="F642" s="12"/>
      <c r="G642" s="12"/>
      <c r="H642" s="12"/>
      <c r="I642" s="12"/>
      <c r="J642" s="13"/>
      <c r="K642" s="12"/>
    </row>
    <row r="643" spans="1:11" ht="13.5" thickBot="1">
      <c r="A643" s="38" t="s">
        <v>1114</v>
      </c>
      <c r="B643" s="39"/>
      <c r="C643" s="40" t="s">
        <v>1595</v>
      </c>
      <c r="D643" s="39">
        <v>3000</v>
      </c>
      <c r="E643" s="11">
        <v>4800</v>
      </c>
      <c r="F643" s="12"/>
      <c r="G643" s="12"/>
      <c r="H643" s="12"/>
      <c r="I643" s="12"/>
      <c r="J643" s="13"/>
      <c r="K643" s="12"/>
    </row>
    <row r="644" spans="1:11" ht="13.5" thickBot="1">
      <c r="A644" s="38" t="s">
        <v>1115</v>
      </c>
      <c r="B644" s="39" t="s">
        <v>480</v>
      </c>
      <c r="C644" s="59" t="s">
        <v>1534</v>
      </c>
      <c r="D644" s="39">
        <v>10</v>
      </c>
      <c r="E644" s="11">
        <v>1052.25</v>
      </c>
      <c r="F644" s="12"/>
      <c r="G644" s="12"/>
      <c r="H644" s="12"/>
      <c r="I644" s="12"/>
      <c r="J644" s="13"/>
      <c r="K644" s="12"/>
    </row>
    <row r="645" spans="1:11" ht="13.5" thickBot="1">
      <c r="A645" s="38" t="s">
        <v>1116</v>
      </c>
      <c r="B645" s="39" t="s">
        <v>545</v>
      </c>
      <c r="C645" s="57" t="s">
        <v>1454</v>
      </c>
      <c r="D645" s="39">
        <v>100</v>
      </c>
      <c r="E645" s="11">
        <v>688.85</v>
      </c>
      <c r="F645" s="12"/>
      <c r="G645" s="12"/>
      <c r="H645" s="12"/>
      <c r="I645" s="12"/>
      <c r="J645" s="13"/>
      <c r="K645" s="12"/>
    </row>
    <row r="646" spans="1:11" ht="12.75">
      <c r="A646" s="621">
        <v>480</v>
      </c>
      <c r="B646" s="39" t="s">
        <v>546</v>
      </c>
      <c r="C646" s="57" t="s">
        <v>1259</v>
      </c>
      <c r="D646" s="39">
        <v>60</v>
      </c>
      <c r="E646" s="630">
        <v>2911.8</v>
      </c>
      <c r="F646" s="14"/>
      <c r="G646" s="14"/>
      <c r="H646" s="14"/>
      <c r="I646" s="618"/>
      <c r="J646" s="15"/>
      <c r="K646" s="14"/>
    </row>
    <row r="647" spans="1:11" ht="12.75">
      <c r="A647" s="622"/>
      <c r="B647" s="39" t="s">
        <v>546</v>
      </c>
      <c r="C647" s="57" t="s">
        <v>1260</v>
      </c>
      <c r="D647" s="39">
        <v>60</v>
      </c>
      <c r="E647" s="631"/>
      <c r="F647" s="16"/>
      <c r="G647" s="16"/>
      <c r="H647" s="16"/>
      <c r="I647" s="619"/>
      <c r="J647" s="17"/>
      <c r="K647" s="16"/>
    </row>
    <row r="648" spans="1:11" ht="12.75">
      <c r="A648" s="622"/>
      <c r="B648" s="39" t="s">
        <v>546</v>
      </c>
      <c r="C648" s="57" t="s">
        <v>1167</v>
      </c>
      <c r="D648" s="39">
        <v>60</v>
      </c>
      <c r="E648" s="631"/>
      <c r="F648" s="16"/>
      <c r="G648" s="16"/>
      <c r="H648" s="16"/>
      <c r="I648" s="619"/>
      <c r="J648" s="17"/>
      <c r="K648" s="16"/>
    </row>
    <row r="649" spans="1:11" ht="12.75">
      <c r="A649" s="622"/>
      <c r="B649" s="39" t="s">
        <v>546</v>
      </c>
      <c r="C649" s="57" t="s">
        <v>51</v>
      </c>
      <c r="D649" s="39">
        <v>60</v>
      </c>
      <c r="E649" s="631"/>
      <c r="F649" s="16"/>
      <c r="G649" s="16"/>
      <c r="H649" s="16"/>
      <c r="I649" s="619"/>
      <c r="J649" s="17"/>
      <c r="K649" s="16"/>
    </row>
    <row r="650" spans="1:11" ht="13.5" thickBot="1">
      <c r="A650" s="623"/>
      <c r="B650" s="39" t="s">
        <v>546</v>
      </c>
      <c r="C650" s="57" t="s">
        <v>207</v>
      </c>
      <c r="D650" s="39">
        <v>60</v>
      </c>
      <c r="E650" s="632"/>
      <c r="F650" s="19"/>
      <c r="G650" s="19"/>
      <c r="H650" s="19"/>
      <c r="I650" s="620"/>
      <c r="J650" s="20"/>
      <c r="K650" s="19"/>
    </row>
    <row r="651" spans="1:11" ht="13.5" thickBot="1">
      <c r="A651" s="38">
        <v>481</v>
      </c>
      <c r="B651" s="39"/>
      <c r="C651" s="57" t="s">
        <v>1204</v>
      </c>
      <c r="D651" s="39">
        <v>50</v>
      </c>
      <c r="E651" s="11">
        <v>690</v>
      </c>
      <c r="F651" s="12"/>
      <c r="G651" s="12"/>
      <c r="H651" s="12"/>
      <c r="I651" s="12"/>
      <c r="J651" s="13"/>
      <c r="K651" s="12"/>
    </row>
    <row r="652" spans="1:11" ht="13.5" thickBot="1">
      <c r="A652" s="38">
        <v>482</v>
      </c>
      <c r="B652" s="39" t="s">
        <v>292</v>
      </c>
      <c r="C652" s="57" t="s">
        <v>26</v>
      </c>
      <c r="D652" s="39">
        <v>60</v>
      </c>
      <c r="E652" s="11">
        <v>476.1</v>
      </c>
      <c r="F652" s="12"/>
      <c r="G652" s="12"/>
      <c r="H652" s="12"/>
      <c r="I652" s="12"/>
      <c r="J652" s="13"/>
      <c r="K652" s="12"/>
    </row>
    <row r="653" spans="1:11" ht="13.5" thickBot="1">
      <c r="A653" s="38">
        <v>483</v>
      </c>
      <c r="B653" s="39" t="s">
        <v>292</v>
      </c>
      <c r="C653" s="57" t="s">
        <v>25</v>
      </c>
      <c r="D653" s="39">
        <v>60</v>
      </c>
      <c r="E653" s="11">
        <v>476</v>
      </c>
      <c r="F653" s="12"/>
      <c r="G653" s="12"/>
      <c r="H653" s="12"/>
      <c r="I653" s="12"/>
      <c r="J653" s="13"/>
      <c r="K653" s="12"/>
    </row>
    <row r="654" spans="1:11" ht="13.5" thickBot="1">
      <c r="A654" s="38">
        <v>484</v>
      </c>
      <c r="B654" s="39" t="s">
        <v>547</v>
      </c>
      <c r="C654" s="57" t="s">
        <v>538</v>
      </c>
      <c r="D654" s="39">
        <v>60</v>
      </c>
      <c r="E654" s="11">
        <v>179.4</v>
      </c>
      <c r="F654" s="12"/>
      <c r="G654" s="12"/>
      <c r="H654" s="12"/>
      <c r="I654" s="12"/>
      <c r="J654" s="13"/>
      <c r="K654" s="12"/>
    </row>
    <row r="655" spans="1:11" ht="13.5" thickBot="1">
      <c r="A655" s="38">
        <v>485</v>
      </c>
      <c r="B655" s="39" t="s">
        <v>547</v>
      </c>
      <c r="C655" s="57" t="s">
        <v>537</v>
      </c>
      <c r="D655" s="39">
        <v>60</v>
      </c>
      <c r="E655" s="11">
        <v>179.4</v>
      </c>
      <c r="F655" s="12"/>
      <c r="G655" s="12"/>
      <c r="H655" s="12"/>
      <c r="I655" s="12"/>
      <c r="J655" s="13"/>
      <c r="K655" s="12"/>
    </row>
    <row r="656" spans="1:11" ht="13.5" thickBot="1">
      <c r="A656" s="38">
        <v>486</v>
      </c>
      <c r="B656" s="39" t="s">
        <v>292</v>
      </c>
      <c r="C656" s="57" t="s">
        <v>28</v>
      </c>
      <c r="D656" s="39">
        <v>150</v>
      </c>
      <c r="E656" s="11">
        <v>1267.88</v>
      </c>
      <c r="F656" s="12"/>
      <c r="G656" s="12"/>
      <c r="H656" s="12"/>
      <c r="I656" s="12"/>
      <c r="J656" s="13"/>
      <c r="K656" s="12"/>
    </row>
    <row r="657" spans="1:11" ht="13.5" thickBot="1">
      <c r="A657" s="38">
        <v>487</v>
      </c>
      <c r="B657" s="39" t="s">
        <v>292</v>
      </c>
      <c r="C657" s="57" t="s">
        <v>29</v>
      </c>
      <c r="D657" s="39">
        <v>150</v>
      </c>
      <c r="E657" s="11">
        <v>1050</v>
      </c>
      <c r="F657" s="12"/>
      <c r="G657" s="12"/>
      <c r="H657" s="12"/>
      <c r="I657" s="12"/>
      <c r="J657" s="13"/>
      <c r="K657" s="12"/>
    </row>
    <row r="658" spans="1:11" ht="13.5" thickBot="1">
      <c r="A658" s="38">
        <v>488</v>
      </c>
      <c r="B658" s="39" t="s">
        <v>292</v>
      </c>
      <c r="C658" s="57" t="s">
        <v>42</v>
      </c>
      <c r="D658" s="39">
        <v>150</v>
      </c>
      <c r="E658" s="11">
        <v>1050</v>
      </c>
      <c r="F658" s="12"/>
      <c r="G658" s="12"/>
      <c r="H658" s="12"/>
      <c r="I658" s="12"/>
      <c r="J658" s="13"/>
      <c r="K658" s="12"/>
    </row>
    <row r="659" spans="1:11" ht="13.5" thickBot="1">
      <c r="A659" s="38">
        <v>489</v>
      </c>
      <c r="B659" s="39" t="s">
        <v>292</v>
      </c>
      <c r="C659" s="57" t="s">
        <v>27</v>
      </c>
      <c r="D659" s="39">
        <v>100</v>
      </c>
      <c r="E659" s="11">
        <v>700</v>
      </c>
      <c r="F659" s="12"/>
      <c r="G659" s="12"/>
      <c r="H659" s="12"/>
      <c r="I659" s="12"/>
      <c r="J659" s="13"/>
      <c r="K659" s="12"/>
    </row>
    <row r="660" spans="1:11" ht="13.5" thickBot="1">
      <c r="A660" s="38" t="s">
        <v>1117</v>
      </c>
      <c r="B660" s="39" t="s">
        <v>546</v>
      </c>
      <c r="C660" s="57" t="s">
        <v>49</v>
      </c>
      <c r="D660" s="39">
        <v>100</v>
      </c>
      <c r="E660" s="11">
        <v>442.75</v>
      </c>
      <c r="F660" s="12"/>
      <c r="G660" s="12"/>
      <c r="H660" s="12"/>
      <c r="I660" s="12"/>
      <c r="J660" s="13"/>
      <c r="K660" s="12"/>
    </row>
    <row r="661" spans="1:11" ht="13.5" thickBot="1">
      <c r="A661" s="38" t="s">
        <v>1118</v>
      </c>
      <c r="B661" s="39" t="s">
        <v>546</v>
      </c>
      <c r="C661" s="57" t="s">
        <v>1152</v>
      </c>
      <c r="D661" s="39">
        <v>100</v>
      </c>
      <c r="E661" s="11">
        <v>442.75</v>
      </c>
      <c r="F661" s="12"/>
      <c r="G661" s="12"/>
      <c r="H661" s="12"/>
      <c r="I661" s="12"/>
      <c r="J661" s="13"/>
      <c r="K661" s="12"/>
    </row>
    <row r="662" spans="1:11" ht="13.5" thickBot="1">
      <c r="A662" s="38" t="s">
        <v>1119</v>
      </c>
      <c r="B662" s="39" t="s">
        <v>546</v>
      </c>
      <c r="C662" s="57" t="s">
        <v>1241</v>
      </c>
      <c r="D662" s="39">
        <v>100</v>
      </c>
      <c r="E662" s="11">
        <v>442.75</v>
      </c>
      <c r="F662" s="12"/>
      <c r="G662" s="12"/>
      <c r="H662" s="12"/>
      <c r="I662" s="12"/>
      <c r="J662" s="13"/>
      <c r="K662" s="12"/>
    </row>
    <row r="663" spans="1:11" ht="13.5" thickBot="1">
      <c r="A663" s="38">
        <v>493</v>
      </c>
      <c r="B663" s="39" t="s">
        <v>546</v>
      </c>
      <c r="C663" s="57" t="s">
        <v>48</v>
      </c>
      <c r="D663" s="39">
        <v>100</v>
      </c>
      <c r="E663" s="11">
        <v>442.75</v>
      </c>
      <c r="F663" s="12"/>
      <c r="G663" s="12"/>
      <c r="H663" s="12"/>
      <c r="I663" s="12"/>
      <c r="J663" s="13"/>
      <c r="K663" s="12"/>
    </row>
    <row r="664" spans="1:11" ht="12.75">
      <c r="A664" s="621">
        <v>494</v>
      </c>
      <c r="B664" s="39" t="s">
        <v>642</v>
      </c>
      <c r="C664" s="57" t="s">
        <v>466</v>
      </c>
      <c r="D664" s="39">
        <v>30</v>
      </c>
      <c r="E664" s="630">
        <v>4467.75</v>
      </c>
      <c r="F664" s="14"/>
      <c r="G664" s="14"/>
      <c r="H664" s="14"/>
      <c r="I664" s="618"/>
      <c r="J664" s="15"/>
      <c r="K664" s="14"/>
    </row>
    <row r="665" spans="1:11" ht="12.75">
      <c r="A665" s="622"/>
      <c r="B665" s="39" t="s">
        <v>642</v>
      </c>
      <c r="C665" s="57" t="s">
        <v>469</v>
      </c>
      <c r="D665" s="39">
        <v>30</v>
      </c>
      <c r="E665" s="631"/>
      <c r="F665" s="16"/>
      <c r="G665" s="16"/>
      <c r="H665" s="16"/>
      <c r="I665" s="619"/>
      <c r="J665" s="17"/>
      <c r="K665" s="16"/>
    </row>
    <row r="666" spans="1:11" ht="12.75">
      <c r="A666" s="622"/>
      <c r="B666" s="39" t="s">
        <v>642</v>
      </c>
      <c r="C666" s="57" t="s">
        <v>467</v>
      </c>
      <c r="D666" s="39">
        <v>60</v>
      </c>
      <c r="E666" s="631"/>
      <c r="F666" s="16"/>
      <c r="G666" s="16"/>
      <c r="H666" s="16"/>
      <c r="I666" s="619"/>
      <c r="J666" s="17"/>
      <c r="K666" s="16"/>
    </row>
    <row r="667" spans="1:11" ht="12.75">
      <c r="A667" s="622"/>
      <c r="B667" s="39" t="s">
        <v>642</v>
      </c>
      <c r="C667" s="57" t="s">
        <v>468</v>
      </c>
      <c r="D667" s="39">
        <v>60</v>
      </c>
      <c r="E667" s="631"/>
      <c r="F667" s="16"/>
      <c r="G667" s="16"/>
      <c r="H667" s="16"/>
      <c r="I667" s="619"/>
      <c r="J667" s="17"/>
      <c r="K667" s="16"/>
    </row>
    <row r="668" spans="1:11" ht="12.75">
      <c r="A668" s="622"/>
      <c r="B668" s="39" t="s">
        <v>642</v>
      </c>
      <c r="C668" s="57" t="s">
        <v>470</v>
      </c>
      <c r="D668" s="39">
        <v>60</v>
      </c>
      <c r="E668" s="631"/>
      <c r="F668" s="16"/>
      <c r="G668" s="16"/>
      <c r="H668" s="16"/>
      <c r="I668" s="619"/>
      <c r="J668" s="17"/>
      <c r="K668" s="16"/>
    </row>
    <row r="669" spans="1:11" ht="12.75">
      <c r="A669" s="622"/>
      <c r="B669" s="39" t="s">
        <v>642</v>
      </c>
      <c r="C669" s="57" t="s">
        <v>471</v>
      </c>
      <c r="D669" s="39">
        <v>60</v>
      </c>
      <c r="E669" s="631"/>
      <c r="F669" s="16"/>
      <c r="G669" s="16"/>
      <c r="H669" s="16"/>
      <c r="I669" s="619"/>
      <c r="J669" s="17"/>
      <c r="K669" s="16"/>
    </row>
    <row r="670" spans="1:11" ht="12.75">
      <c r="A670" s="622"/>
      <c r="B670" s="39" t="s">
        <v>642</v>
      </c>
      <c r="C670" s="57" t="s">
        <v>472</v>
      </c>
      <c r="D670" s="39">
        <v>60</v>
      </c>
      <c r="E670" s="631"/>
      <c r="F670" s="16"/>
      <c r="G670" s="16"/>
      <c r="H670" s="16"/>
      <c r="I670" s="619"/>
      <c r="J670" s="17"/>
      <c r="K670" s="16"/>
    </row>
    <row r="671" spans="1:11" ht="13.5" thickBot="1">
      <c r="A671" s="623"/>
      <c r="B671" s="39" t="s">
        <v>642</v>
      </c>
      <c r="C671" s="57" t="s">
        <v>473</v>
      </c>
      <c r="D671" s="39">
        <v>60</v>
      </c>
      <c r="E671" s="632"/>
      <c r="F671" s="19"/>
      <c r="G671" s="19"/>
      <c r="H671" s="19"/>
      <c r="I671" s="620"/>
      <c r="J671" s="20"/>
      <c r="K671" s="19"/>
    </row>
    <row r="672" spans="1:11" ht="13.5" thickBot="1">
      <c r="A672" s="38">
        <v>495</v>
      </c>
      <c r="B672" s="39" t="s">
        <v>641</v>
      </c>
      <c r="C672" s="57" t="s">
        <v>44</v>
      </c>
      <c r="D672" s="39">
        <v>600</v>
      </c>
      <c r="E672" s="11">
        <v>821.1</v>
      </c>
      <c r="F672" s="12"/>
      <c r="G672" s="12"/>
      <c r="H672" s="12"/>
      <c r="I672" s="12"/>
      <c r="J672" s="13"/>
      <c r="K672" s="12"/>
    </row>
    <row r="673" spans="1:11" ht="13.5" thickBot="1">
      <c r="A673" s="38">
        <v>496</v>
      </c>
      <c r="B673" s="39" t="s">
        <v>641</v>
      </c>
      <c r="C673" s="57" t="s">
        <v>1206</v>
      </c>
      <c r="D673" s="39">
        <v>600</v>
      </c>
      <c r="E673" s="11">
        <v>821.1</v>
      </c>
      <c r="F673" s="12"/>
      <c r="G673" s="12"/>
      <c r="H673" s="12"/>
      <c r="I673" s="12"/>
      <c r="J673" s="13"/>
      <c r="K673" s="12"/>
    </row>
    <row r="674" spans="1:11" ht="25.5">
      <c r="A674" s="621">
        <v>497</v>
      </c>
      <c r="B674" s="39" t="s">
        <v>643</v>
      </c>
      <c r="C674" s="57" t="s">
        <v>550</v>
      </c>
      <c r="D674" s="39">
        <v>300</v>
      </c>
      <c r="E674" s="630">
        <f>1.25*5000</f>
        <v>6250</v>
      </c>
      <c r="F674" s="14"/>
      <c r="G674" s="14"/>
      <c r="H674" s="14"/>
      <c r="I674" s="618"/>
      <c r="J674" s="15"/>
      <c r="K674" s="14"/>
    </row>
    <row r="675" spans="1:11" ht="25.5">
      <c r="A675" s="622"/>
      <c r="B675" s="39" t="s">
        <v>643</v>
      </c>
      <c r="C675" s="57" t="s">
        <v>560</v>
      </c>
      <c r="D675" s="39">
        <v>300</v>
      </c>
      <c r="E675" s="631"/>
      <c r="F675" s="16"/>
      <c r="G675" s="16"/>
      <c r="H675" s="16"/>
      <c r="I675" s="619"/>
      <c r="J675" s="17"/>
      <c r="K675" s="16"/>
    </row>
    <row r="676" spans="1:11" ht="25.5">
      <c r="A676" s="622"/>
      <c r="B676" s="39" t="s">
        <v>643</v>
      </c>
      <c r="C676" s="57" t="s">
        <v>561</v>
      </c>
      <c r="D676" s="39">
        <v>300</v>
      </c>
      <c r="E676" s="631"/>
      <c r="F676" s="16"/>
      <c r="G676" s="16"/>
      <c r="H676" s="16"/>
      <c r="I676" s="619"/>
      <c r="J676" s="17"/>
      <c r="K676" s="16"/>
    </row>
    <row r="677" spans="1:11" ht="25.5">
      <c r="A677" s="622"/>
      <c r="B677" s="39" t="s">
        <v>643</v>
      </c>
      <c r="C677" s="57" t="s">
        <v>562</v>
      </c>
      <c r="D677" s="39">
        <v>300</v>
      </c>
      <c r="E677" s="631"/>
      <c r="F677" s="16"/>
      <c r="G677" s="16"/>
      <c r="H677" s="16"/>
      <c r="I677" s="619"/>
      <c r="J677" s="17"/>
      <c r="K677" s="16"/>
    </row>
    <row r="678" spans="1:11" ht="25.5">
      <c r="A678" s="622"/>
      <c r="B678" s="39" t="s">
        <v>643</v>
      </c>
      <c r="C678" s="57" t="s">
        <v>563</v>
      </c>
      <c r="D678" s="39">
        <v>300</v>
      </c>
      <c r="E678" s="631"/>
      <c r="F678" s="16"/>
      <c r="G678" s="16"/>
      <c r="H678" s="16"/>
      <c r="I678" s="619"/>
      <c r="J678" s="17"/>
      <c r="K678" s="16"/>
    </row>
    <row r="679" spans="1:11" ht="25.5">
      <c r="A679" s="622"/>
      <c r="B679" s="39" t="s">
        <v>643</v>
      </c>
      <c r="C679" s="57" t="s">
        <v>1489</v>
      </c>
      <c r="D679" s="39">
        <v>300</v>
      </c>
      <c r="E679" s="631"/>
      <c r="F679" s="16"/>
      <c r="G679" s="16"/>
      <c r="H679" s="16"/>
      <c r="I679" s="619"/>
      <c r="J679" s="17"/>
      <c r="K679" s="16"/>
    </row>
    <row r="680" spans="1:11" ht="25.5">
      <c r="A680" s="622"/>
      <c r="B680" s="39" t="s">
        <v>643</v>
      </c>
      <c r="C680" s="57" t="s">
        <v>1498</v>
      </c>
      <c r="D680" s="39">
        <v>300</v>
      </c>
      <c r="E680" s="631"/>
      <c r="F680" s="16"/>
      <c r="G680" s="16"/>
      <c r="H680" s="16"/>
      <c r="I680" s="619"/>
      <c r="J680" s="17"/>
      <c r="K680" s="16"/>
    </row>
    <row r="681" spans="1:11" ht="25.5">
      <c r="A681" s="622"/>
      <c r="B681" s="39" t="s">
        <v>643</v>
      </c>
      <c r="C681" s="57" t="s">
        <v>1499</v>
      </c>
      <c r="D681" s="39">
        <v>300</v>
      </c>
      <c r="E681" s="631"/>
      <c r="F681" s="16"/>
      <c r="G681" s="16"/>
      <c r="H681" s="16"/>
      <c r="I681" s="619"/>
      <c r="J681" s="17"/>
      <c r="K681" s="16"/>
    </row>
    <row r="682" spans="1:11" ht="25.5">
      <c r="A682" s="622"/>
      <c r="B682" s="39" t="s">
        <v>643</v>
      </c>
      <c r="C682" s="57" t="s">
        <v>513</v>
      </c>
      <c r="D682" s="39">
        <v>1000</v>
      </c>
      <c r="E682" s="631"/>
      <c r="F682" s="16"/>
      <c r="G682" s="16"/>
      <c r="H682" s="16"/>
      <c r="I682" s="619"/>
      <c r="J682" s="17"/>
      <c r="K682" s="16"/>
    </row>
    <row r="683" spans="1:11" ht="25.5">
      <c r="A683" s="622"/>
      <c r="B683" s="39" t="s">
        <v>643</v>
      </c>
      <c r="C683" s="57" t="s">
        <v>514</v>
      </c>
      <c r="D683" s="39">
        <v>1000</v>
      </c>
      <c r="E683" s="631"/>
      <c r="F683" s="16"/>
      <c r="G683" s="16"/>
      <c r="H683" s="16"/>
      <c r="I683" s="619"/>
      <c r="J683" s="17"/>
      <c r="K683" s="16"/>
    </row>
    <row r="684" spans="1:11" ht="25.5">
      <c r="A684" s="622"/>
      <c r="B684" s="39" t="s">
        <v>643</v>
      </c>
      <c r="C684" s="57" t="s">
        <v>515</v>
      </c>
      <c r="D684" s="39">
        <v>300</v>
      </c>
      <c r="E684" s="631"/>
      <c r="F684" s="16"/>
      <c r="G684" s="16"/>
      <c r="H684" s="16"/>
      <c r="I684" s="619"/>
      <c r="J684" s="17"/>
      <c r="K684" s="16"/>
    </row>
    <row r="685" spans="1:11" ht="26.25" thickBot="1">
      <c r="A685" s="623"/>
      <c r="B685" s="39" t="s">
        <v>643</v>
      </c>
      <c r="C685" s="57" t="s">
        <v>1153</v>
      </c>
      <c r="D685" s="39">
        <v>300</v>
      </c>
      <c r="E685" s="632"/>
      <c r="F685" s="19"/>
      <c r="G685" s="19"/>
      <c r="H685" s="19"/>
      <c r="I685" s="620"/>
      <c r="J685" s="20"/>
      <c r="K685" s="19"/>
    </row>
    <row r="686" spans="1:11" ht="13.5" thickBot="1">
      <c r="A686" s="38">
        <v>498</v>
      </c>
      <c r="B686" s="39"/>
      <c r="C686" s="40" t="s">
        <v>1067</v>
      </c>
      <c r="D686" s="39" t="s">
        <v>551</v>
      </c>
      <c r="E686" s="11">
        <v>289.8</v>
      </c>
      <c r="F686" s="12"/>
      <c r="G686" s="12"/>
      <c r="H686" s="12"/>
      <c r="I686" s="12"/>
      <c r="J686" s="13"/>
      <c r="K686" s="12"/>
    </row>
    <row r="687" spans="1:11" ht="13.5" thickBot="1">
      <c r="A687" s="38">
        <v>499</v>
      </c>
      <c r="B687" s="39"/>
      <c r="C687" s="40" t="s">
        <v>1068</v>
      </c>
      <c r="D687" s="39" t="s">
        <v>551</v>
      </c>
      <c r="E687" s="11">
        <v>165.6</v>
      </c>
      <c r="F687" s="12"/>
      <c r="G687" s="12"/>
      <c r="H687" s="12"/>
      <c r="I687" s="12"/>
      <c r="J687" s="13"/>
      <c r="K687" s="12"/>
    </row>
    <row r="688" spans="1:11" ht="26.25" thickBot="1">
      <c r="A688" s="38">
        <v>500</v>
      </c>
      <c r="B688" s="39" t="s">
        <v>643</v>
      </c>
      <c r="C688" s="57" t="s">
        <v>1592</v>
      </c>
      <c r="D688" s="39">
        <v>300</v>
      </c>
      <c r="E688" s="11">
        <v>600</v>
      </c>
      <c r="F688" s="12"/>
      <c r="G688" s="12"/>
      <c r="H688" s="12"/>
      <c r="I688" s="12"/>
      <c r="J688" s="13"/>
      <c r="K688" s="12"/>
    </row>
    <row r="689" spans="1:11" ht="13.5" thickBot="1">
      <c r="A689" s="38">
        <v>501</v>
      </c>
      <c r="B689" s="39"/>
      <c r="C689" s="59" t="s">
        <v>190</v>
      </c>
      <c r="D689" s="39">
        <v>50</v>
      </c>
      <c r="E689" s="11">
        <v>856.18</v>
      </c>
      <c r="F689" s="12"/>
      <c r="G689" s="12"/>
      <c r="H689" s="12"/>
      <c r="I689" s="12"/>
      <c r="J689" s="13"/>
      <c r="K689" s="12"/>
    </row>
    <row r="690" spans="1:11" ht="51.75" thickBot="1">
      <c r="A690" s="38">
        <v>502</v>
      </c>
      <c r="B690" s="39" t="s">
        <v>548</v>
      </c>
      <c r="C690" s="40" t="s">
        <v>552</v>
      </c>
      <c r="D690" s="39">
        <v>50</v>
      </c>
      <c r="E690" s="11">
        <v>1000</v>
      </c>
      <c r="F690" s="12"/>
      <c r="G690" s="12"/>
      <c r="H690" s="12"/>
      <c r="I690" s="12"/>
      <c r="J690" s="13"/>
      <c r="K690" s="12"/>
    </row>
    <row r="691" spans="1:11" ht="13.5" thickBot="1">
      <c r="A691" s="38">
        <v>503</v>
      </c>
      <c r="B691" s="39" t="s">
        <v>549</v>
      </c>
      <c r="C691" s="57" t="s">
        <v>1523</v>
      </c>
      <c r="D691" s="39">
        <v>200</v>
      </c>
      <c r="E691" s="11">
        <v>662.05</v>
      </c>
      <c r="F691" s="12"/>
      <c r="G691" s="12"/>
      <c r="H691" s="12"/>
      <c r="I691" s="12"/>
      <c r="J691" s="13"/>
      <c r="K691" s="12"/>
    </row>
    <row r="692" spans="1:11" ht="13.5" thickBot="1">
      <c r="A692" s="60">
        <v>504</v>
      </c>
      <c r="B692" s="61"/>
      <c r="C692" s="62" t="s">
        <v>11</v>
      </c>
      <c r="D692" s="61">
        <v>150</v>
      </c>
      <c r="E692" s="28">
        <v>188.09</v>
      </c>
      <c r="F692" s="29"/>
      <c r="G692" s="29"/>
      <c r="H692" s="29"/>
      <c r="I692" s="29"/>
      <c r="J692" s="30"/>
      <c r="K692" s="29"/>
    </row>
    <row r="693" spans="1:10" s="66" customFormat="1" ht="14.25" thickBot="1" thickTop="1">
      <c r="A693" s="63"/>
      <c r="B693" s="64"/>
      <c r="C693" s="65" t="s">
        <v>1170</v>
      </c>
      <c r="D693" s="609">
        <f>SUM(E2:E692)</f>
        <v>1844474.5289999996</v>
      </c>
      <c r="E693" s="610"/>
      <c r="J693" s="67"/>
    </row>
    <row r="694" ht="13.5" thickTop="1">
      <c r="A694" s="68"/>
    </row>
  </sheetData>
  <mergeCells count="123">
    <mergeCell ref="I646:I650"/>
    <mergeCell ref="I664:I671"/>
    <mergeCell ref="I674:I685"/>
    <mergeCell ref="I586:I592"/>
    <mergeCell ref="I616:I620"/>
    <mergeCell ref="I623:I626"/>
    <mergeCell ref="I537:I539"/>
    <mergeCell ref="I582:I584"/>
    <mergeCell ref="I495:I498"/>
    <mergeCell ref="I548:I551"/>
    <mergeCell ref="I562:I566"/>
    <mergeCell ref="I567:I571"/>
    <mergeCell ref="I573:I576"/>
    <mergeCell ref="I328:I332"/>
    <mergeCell ref="I333:I337"/>
    <mergeCell ref="I338:I340"/>
    <mergeCell ref="I342:I346"/>
    <mergeCell ref="I274:I277"/>
    <mergeCell ref="I278:I283"/>
    <mergeCell ref="I306:I311"/>
    <mergeCell ref="I323:I327"/>
    <mergeCell ref="I174:I180"/>
    <mergeCell ref="I185:I188"/>
    <mergeCell ref="I223:I227"/>
    <mergeCell ref="I259:I262"/>
    <mergeCell ref="I116:I122"/>
    <mergeCell ref="I123:I131"/>
    <mergeCell ref="I132:I140"/>
    <mergeCell ref="I167:I170"/>
    <mergeCell ref="I58:I63"/>
    <mergeCell ref="I64:I75"/>
    <mergeCell ref="I84:I92"/>
    <mergeCell ref="I105:I107"/>
    <mergeCell ref="I10:I15"/>
    <mergeCell ref="I18:I26"/>
    <mergeCell ref="I28:I32"/>
    <mergeCell ref="I34:I37"/>
    <mergeCell ref="E84:E92"/>
    <mergeCell ref="E105:E107"/>
    <mergeCell ref="E116:E122"/>
    <mergeCell ref="E123:E131"/>
    <mergeCell ref="A58:A63"/>
    <mergeCell ref="A64:A75"/>
    <mergeCell ref="E58:E63"/>
    <mergeCell ref="E64:E75"/>
    <mergeCell ref="E664:E671"/>
    <mergeCell ref="E674:E685"/>
    <mergeCell ref="D693:E693"/>
    <mergeCell ref="E132:E140"/>
    <mergeCell ref="E586:E592"/>
    <mergeCell ref="E616:E620"/>
    <mergeCell ref="E623:E626"/>
    <mergeCell ref="E646:E650"/>
    <mergeCell ref="E573:E576"/>
    <mergeCell ref="E562:E566"/>
    <mergeCell ref="E567:E571"/>
    <mergeCell ref="E582:E584"/>
    <mergeCell ref="E323:E327"/>
    <mergeCell ref="E455:E457"/>
    <mergeCell ref="E537:E539"/>
    <mergeCell ref="E548:E551"/>
    <mergeCell ref="E495:E498"/>
    <mergeCell ref="A10:A15"/>
    <mergeCell ref="A18:A26"/>
    <mergeCell ref="A28:A32"/>
    <mergeCell ref="A34:A37"/>
    <mergeCell ref="A16:A17"/>
    <mergeCell ref="A306:A311"/>
    <mergeCell ref="A84:A92"/>
    <mergeCell ref="A105:A107"/>
    <mergeCell ref="A116:A122"/>
    <mergeCell ref="A123:A131"/>
    <mergeCell ref="A132:A140"/>
    <mergeCell ref="A259:A262"/>
    <mergeCell ref="A274:A277"/>
    <mergeCell ref="A278:A283"/>
    <mergeCell ref="A616:A620"/>
    <mergeCell ref="A573:A576"/>
    <mergeCell ref="A167:A170"/>
    <mergeCell ref="A174:A180"/>
    <mergeCell ref="A379:A384"/>
    <mergeCell ref="A387:A392"/>
    <mergeCell ref="A185:A188"/>
    <mergeCell ref="A223:A227"/>
    <mergeCell ref="A323:A327"/>
    <mergeCell ref="A455:A457"/>
    <mergeCell ref="A537:A539"/>
    <mergeCell ref="A548:A551"/>
    <mergeCell ref="A674:A685"/>
    <mergeCell ref="A562:A566"/>
    <mergeCell ref="A567:A571"/>
    <mergeCell ref="A623:A626"/>
    <mergeCell ref="A646:A650"/>
    <mergeCell ref="A664:A671"/>
    <mergeCell ref="A582:A584"/>
    <mergeCell ref="A586:A592"/>
    <mergeCell ref="E10:E15"/>
    <mergeCell ref="E18:E26"/>
    <mergeCell ref="E28:E32"/>
    <mergeCell ref="E34:E37"/>
    <mergeCell ref="E16:E17"/>
    <mergeCell ref="E306:E311"/>
    <mergeCell ref="E167:E170"/>
    <mergeCell ref="E174:E180"/>
    <mergeCell ref="E185:E188"/>
    <mergeCell ref="E223:E227"/>
    <mergeCell ref="E259:E262"/>
    <mergeCell ref="E274:E277"/>
    <mergeCell ref="E278:E283"/>
    <mergeCell ref="A328:A332"/>
    <mergeCell ref="E328:E332"/>
    <mergeCell ref="A333:A337"/>
    <mergeCell ref="E333:E337"/>
    <mergeCell ref="I379:I384"/>
    <mergeCell ref="A495:A498"/>
    <mergeCell ref="A338:A340"/>
    <mergeCell ref="E338:E340"/>
    <mergeCell ref="E342:E346"/>
    <mergeCell ref="A342:A346"/>
    <mergeCell ref="E379:E384"/>
    <mergeCell ref="E387:E392"/>
    <mergeCell ref="I387:I392"/>
    <mergeCell ref="I455:I457"/>
  </mergeCells>
  <printOptions gridLines="1"/>
  <pageMargins left="0.17" right="0.17" top="0.36" bottom="0.41" header="0.17" footer="0.17"/>
  <pageSetup cellComments="asDisplayed" fitToHeight="29" horizontalDpi="300" verticalDpi="300" orientation="landscape" paperSize="9" scale="63" r:id="rId1"/>
  <headerFooter alignWithMargins="0">
    <oddHeader>&amp;C&amp;A</oddHeader>
    <oddFooter>&amp;LMateriale sanitario&amp;RPagina &amp;P di &amp;N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O35"/>
  <sheetViews>
    <sheetView showGridLines="0" zoomScale="75" zoomScaleNormal="75" zoomScaleSheetLayoutView="75" workbookViewId="0" topLeftCell="E13">
      <selection activeCell="I37" sqref="I37"/>
    </sheetView>
  </sheetViews>
  <sheetFormatPr defaultColWidth="8.8515625" defaultRowHeight="12.75"/>
  <cols>
    <col min="1" max="1" width="7.140625" style="322" customWidth="1"/>
    <col min="2" max="2" width="11.421875" style="187" customWidth="1"/>
    <col min="3" max="3" width="59.421875" style="325" customWidth="1"/>
    <col min="4" max="4" width="7.8515625" style="91" customWidth="1"/>
    <col min="5" max="5" width="12.57421875" style="305" customWidth="1"/>
    <col min="6" max="6" width="9.57421875" style="70" customWidth="1"/>
    <col min="7" max="7" width="8.421875" style="70" customWidth="1"/>
    <col min="8" max="8" width="10.00390625" style="351" customWidth="1"/>
    <col min="9" max="9" width="12.140625" style="329" customWidth="1"/>
    <col min="10" max="10" width="5.00390625" style="306" customWidth="1"/>
    <col min="11" max="11" width="8.00390625" style="70" customWidth="1"/>
    <col min="12" max="12" width="16.57421875" style="70" customWidth="1"/>
    <col min="13" max="16384" width="8.8515625" style="70" customWidth="1"/>
  </cols>
  <sheetData>
    <row r="1" spans="1:12" s="82" customFormat="1" ht="84.75" customHeight="1">
      <c r="A1" s="51" t="s">
        <v>1228</v>
      </c>
      <c r="B1" s="51" t="s">
        <v>475</v>
      </c>
      <c r="C1" s="133" t="s">
        <v>1226</v>
      </c>
      <c r="D1" s="51" t="s">
        <v>230</v>
      </c>
      <c r="E1" s="89" t="s">
        <v>1398</v>
      </c>
      <c r="F1" s="134" t="s">
        <v>476</v>
      </c>
      <c r="G1" s="134" t="s">
        <v>477</v>
      </c>
      <c r="H1" s="88" t="s">
        <v>1399</v>
      </c>
      <c r="I1" s="177" t="s">
        <v>564</v>
      </c>
      <c r="J1" s="135" t="s">
        <v>1171</v>
      </c>
      <c r="K1" s="134" t="s">
        <v>1172</v>
      </c>
      <c r="L1" s="82" t="s">
        <v>77</v>
      </c>
    </row>
    <row r="2" spans="1:12" s="6" customFormat="1" ht="18" customHeight="1">
      <c r="A2" s="601">
        <v>69</v>
      </c>
      <c r="B2" s="169" t="s">
        <v>639</v>
      </c>
      <c r="C2" s="331" t="s">
        <v>101</v>
      </c>
      <c r="D2" s="108">
        <v>100</v>
      </c>
      <c r="E2" s="604">
        <f>0.4945*4200</f>
        <v>2076.9</v>
      </c>
      <c r="F2" s="524">
        <v>124900</v>
      </c>
      <c r="G2" s="525">
        <v>0.36</v>
      </c>
      <c r="H2" s="526">
        <v>36</v>
      </c>
      <c r="I2" s="641">
        <v>1476</v>
      </c>
      <c r="J2" s="527">
        <v>0.2</v>
      </c>
      <c r="K2" s="524" t="s">
        <v>118</v>
      </c>
      <c r="L2" s="644" t="s">
        <v>117</v>
      </c>
    </row>
    <row r="3" spans="1:12" s="6" customFormat="1" ht="18" customHeight="1">
      <c r="A3" s="602"/>
      <c r="B3" s="178" t="s">
        <v>639</v>
      </c>
      <c r="C3" s="323" t="s">
        <v>100</v>
      </c>
      <c r="D3" s="51">
        <v>100</v>
      </c>
      <c r="E3" s="605"/>
      <c r="F3" s="311">
        <v>124900</v>
      </c>
      <c r="G3" s="332">
        <v>0.36</v>
      </c>
      <c r="H3" s="312">
        <v>36</v>
      </c>
      <c r="I3" s="642"/>
      <c r="J3" s="313">
        <v>0.2</v>
      </c>
      <c r="K3" s="311" t="s">
        <v>118</v>
      </c>
      <c r="L3" s="645"/>
    </row>
    <row r="4" spans="1:12" s="6" customFormat="1" ht="18" customHeight="1">
      <c r="A4" s="602"/>
      <c r="B4" s="178" t="s">
        <v>639</v>
      </c>
      <c r="C4" s="323" t="s">
        <v>1585</v>
      </c>
      <c r="D4" s="51">
        <v>100</v>
      </c>
      <c r="E4" s="605"/>
      <c r="F4" s="311">
        <v>124900</v>
      </c>
      <c r="G4" s="332">
        <v>0.36</v>
      </c>
      <c r="H4" s="312">
        <v>36</v>
      </c>
      <c r="I4" s="642"/>
      <c r="J4" s="313">
        <v>0.2</v>
      </c>
      <c r="K4" s="311" t="s">
        <v>118</v>
      </c>
      <c r="L4" s="645"/>
    </row>
    <row r="5" spans="1:12" s="6" customFormat="1" ht="18" customHeight="1">
      <c r="A5" s="602"/>
      <c r="B5" s="178" t="s">
        <v>639</v>
      </c>
      <c r="C5" s="323" t="s">
        <v>1585</v>
      </c>
      <c r="D5" s="51">
        <v>100</v>
      </c>
      <c r="E5" s="605"/>
      <c r="F5" s="311">
        <v>124900</v>
      </c>
      <c r="G5" s="332">
        <v>0.36</v>
      </c>
      <c r="H5" s="312">
        <v>36</v>
      </c>
      <c r="I5" s="642"/>
      <c r="J5" s="313">
        <v>0.2</v>
      </c>
      <c r="K5" s="311" t="s">
        <v>118</v>
      </c>
      <c r="L5" s="645"/>
    </row>
    <row r="6" spans="1:12" s="6" customFormat="1" ht="18" customHeight="1">
      <c r="A6" s="602"/>
      <c r="B6" s="178" t="s">
        <v>639</v>
      </c>
      <c r="C6" s="323" t="s">
        <v>102</v>
      </c>
      <c r="D6" s="51">
        <v>100</v>
      </c>
      <c r="E6" s="605"/>
      <c r="F6" s="311">
        <v>124900</v>
      </c>
      <c r="G6" s="332">
        <v>0.36</v>
      </c>
      <c r="H6" s="312">
        <v>36</v>
      </c>
      <c r="I6" s="642"/>
      <c r="J6" s="313">
        <v>0.2</v>
      </c>
      <c r="K6" s="311" t="s">
        <v>118</v>
      </c>
      <c r="L6" s="645"/>
    </row>
    <row r="7" spans="1:12" s="6" customFormat="1" ht="18" customHeight="1">
      <c r="A7" s="602"/>
      <c r="B7" s="178" t="s">
        <v>639</v>
      </c>
      <c r="C7" s="323" t="s">
        <v>103</v>
      </c>
      <c r="D7" s="51">
        <v>600</v>
      </c>
      <c r="E7" s="605"/>
      <c r="F7" s="311">
        <v>124900</v>
      </c>
      <c r="G7" s="332">
        <v>0.36</v>
      </c>
      <c r="H7" s="312">
        <v>216</v>
      </c>
      <c r="I7" s="642"/>
      <c r="J7" s="313">
        <v>0.2</v>
      </c>
      <c r="K7" s="311" t="s">
        <v>118</v>
      </c>
      <c r="L7" s="645"/>
    </row>
    <row r="8" spans="1:12" s="6" customFormat="1" ht="18" customHeight="1">
      <c r="A8" s="602"/>
      <c r="B8" s="178" t="s">
        <v>639</v>
      </c>
      <c r="C8" s="323" t="s">
        <v>104</v>
      </c>
      <c r="D8" s="51">
        <v>1000</v>
      </c>
      <c r="E8" s="605"/>
      <c r="F8" s="311">
        <v>124900</v>
      </c>
      <c r="G8" s="332">
        <v>0.36</v>
      </c>
      <c r="H8" s="312">
        <v>360</v>
      </c>
      <c r="I8" s="642"/>
      <c r="J8" s="313">
        <v>0.2</v>
      </c>
      <c r="K8" s="311" t="s">
        <v>118</v>
      </c>
      <c r="L8" s="645"/>
    </row>
    <row r="9" spans="1:12" s="6" customFormat="1" ht="18" customHeight="1">
      <c r="A9" s="602"/>
      <c r="B9" s="178" t="s">
        <v>639</v>
      </c>
      <c r="C9" s="323" t="s">
        <v>105</v>
      </c>
      <c r="D9" s="51">
        <v>1000</v>
      </c>
      <c r="E9" s="605"/>
      <c r="F9" s="311">
        <v>124900</v>
      </c>
      <c r="G9" s="332">
        <v>0.36</v>
      </c>
      <c r="H9" s="312">
        <v>360</v>
      </c>
      <c r="I9" s="642"/>
      <c r="J9" s="313">
        <v>0.2</v>
      </c>
      <c r="K9" s="311" t="s">
        <v>118</v>
      </c>
      <c r="L9" s="645"/>
    </row>
    <row r="10" spans="1:12" s="6" customFormat="1" ht="18" customHeight="1">
      <c r="A10" s="603"/>
      <c r="B10" s="178" t="s">
        <v>639</v>
      </c>
      <c r="C10" s="323" t="s">
        <v>106</v>
      </c>
      <c r="D10" s="51">
        <v>1000</v>
      </c>
      <c r="E10" s="606"/>
      <c r="F10" s="311">
        <v>124900</v>
      </c>
      <c r="G10" s="332">
        <v>0.36</v>
      </c>
      <c r="H10" s="312">
        <v>360</v>
      </c>
      <c r="I10" s="643"/>
      <c r="J10" s="313">
        <v>0.2</v>
      </c>
      <c r="K10" s="311" t="s">
        <v>118</v>
      </c>
      <c r="L10" s="646"/>
    </row>
    <row r="11" spans="1:12" ht="9" customHeight="1">
      <c r="A11" s="321"/>
      <c r="B11" s="210"/>
      <c r="C11" s="324"/>
      <c r="D11" s="212"/>
      <c r="E11" s="307"/>
      <c r="F11" s="304"/>
      <c r="G11" s="304"/>
      <c r="H11" s="348"/>
      <c r="I11" s="326"/>
      <c r="J11" s="308"/>
      <c r="K11" s="304"/>
      <c r="L11" s="304"/>
    </row>
    <row r="12" spans="1:12" s="6" customFormat="1" ht="25.5">
      <c r="A12" s="346">
        <v>71</v>
      </c>
      <c r="B12" s="194" t="s">
        <v>280</v>
      </c>
      <c r="C12" s="344" t="s">
        <v>1574</v>
      </c>
      <c r="D12" s="76">
        <v>70</v>
      </c>
      <c r="E12" s="333">
        <f>63.25*D12</f>
        <v>4427.5</v>
      </c>
      <c r="F12" s="83" t="s">
        <v>79</v>
      </c>
      <c r="G12" s="334">
        <v>49</v>
      </c>
      <c r="H12" s="335">
        <f>D12*G12</f>
        <v>3430</v>
      </c>
      <c r="I12" s="165">
        <f>D12*G12</f>
        <v>3430</v>
      </c>
      <c r="J12" s="336" t="s">
        <v>80</v>
      </c>
      <c r="K12" s="83">
        <v>1</v>
      </c>
      <c r="L12" s="85" t="s">
        <v>78</v>
      </c>
    </row>
    <row r="13" spans="1:12" s="339" customFormat="1" ht="9" customHeight="1">
      <c r="A13" s="347"/>
      <c r="B13" s="253"/>
      <c r="C13" s="345"/>
      <c r="D13" s="259"/>
      <c r="E13" s="337"/>
      <c r="F13" s="314"/>
      <c r="G13" s="314"/>
      <c r="H13" s="349"/>
      <c r="I13" s="352"/>
      <c r="J13" s="338"/>
      <c r="K13" s="314"/>
      <c r="L13" s="304"/>
    </row>
    <row r="14" spans="1:12" s="6" customFormat="1" ht="25.5">
      <c r="A14" s="330">
        <v>72</v>
      </c>
      <c r="B14" s="169" t="s">
        <v>280</v>
      </c>
      <c r="C14" s="331" t="s">
        <v>1575</v>
      </c>
      <c r="D14" s="108">
        <v>70</v>
      </c>
      <c r="E14" s="333">
        <f>64.4*D14</f>
        <v>4508</v>
      </c>
      <c r="F14" s="83" t="s">
        <v>81</v>
      </c>
      <c r="G14" s="334">
        <v>49</v>
      </c>
      <c r="H14" s="335">
        <f>D14*G14</f>
        <v>3430</v>
      </c>
      <c r="I14" s="165">
        <f>D14*G14</f>
        <v>3430</v>
      </c>
      <c r="J14" s="336" t="s">
        <v>80</v>
      </c>
      <c r="K14" s="83">
        <v>1</v>
      </c>
      <c r="L14" s="85" t="s">
        <v>78</v>
      </c>
    </row>
    <row r="15" spans="1:12" ht="9" customHeight="1">
      <c r="A15" s="321"/>
      <c r="B15" s="210"/>
      <c r="C15" s="324"/>
      <c r="D15" s="212"/>
      <c r="E15" s="307"/>
      <c r="F15" s="304"/>
      <c r="G15" s="304"/>
      <c r="H15" s="348"/>
      <c r="I15" s="326"/>
      <c r="J15" s="308"/>
      <c r="K15" s="304"/>
      <c r="L15" s="315"/>
    </row>
    <row r="16" spans="1:12" s="6" customFormat="1" ht="12.75">
      <c r="A16" s="320">
        <v>73</v>
      </c>
      <c r="B16" s="178"/>
      <c r="C16" s="323" t="s">
        <v>1422</v>
      </c>
      <c r="D16" s="51">
        <v>2000</v>
      </c>
      <c r="E16" s="333">
        <v>45.15</v>
      </c>
      <c r="F16" s="340" t="s">
        <v>966</v>
      </c>
      <c r="G16" s="341">
        <v>0.021</v>
      </c>
      <c r="H16" s="350">
        <v>42</v>
      </c>
      <c r="I16" s="353">
        <v>42</v>
      </c>
      <c r="J16" s="342">
        <v>0.2</v>
      </c>
      <c r="K16" s="343">
        <v>100</v>
      </c>
      <c r="L16" s="82" t="s">
        <v>950</v>
      </c>
    </row>
    <row r="17" spans="1:12" ht="9" customHeight="1">
      <c r="A17" s="321"/>
      <c r="B17" s="210"/>
      <c r="C17" s="324"/>
      <c r="D17" s="212"/>
      <c r="E17" s="307"/>
      <c r="F17" s="304"/>
      <c r="G17" s="304"/>
      <c r="H17" s="348"/>
      <c r="I17" s="326"/>
      <c r="J17" s="308"/>
      <c r="K17" s="304"/>
      <c r="L17" s="304"/>
    </row>
    <row r="18" spans="1:12" s="6" customFormat="1" ht="12.75">
      <c r="A18" s="320">
        <v>74</v>
      </c>
      <c r="B18" s="178" t="s">
        <v>368</v>
      </c>
      <c r="C18" s="323" t="s">
        <v>69</v>
      </c>
      <c r="D18" s="51">
        <v>500</v>
      </c>
      <c r="E18" s="333">
        <v>51.75</v>
      </c>
      <c r="F18" s="83">
        <v>303030</v>
      </c>
      <c r="G18" s="83">
        <v>0.06</v>
      </c>
      <c r="H18" s="335">
        <f>SUM(G18*D18)</f>
        <v>30</v>
      </c>
      <c r="I18" s="165">
        <f>SUM(H18)</f>
        <v>30</v>
      </c>
      <c r="J18" s="84">
        <v>0.2</v>
      </c>
      <c r="K18" s="83">
        <v>2112</v>
      </c>
      <c r="L18" s="82" t="s">
        <v>687</v>
      </c>
    </row>
    <row r="19" spans="1:12" ht="9" customHeight="1">
      <c r="A19" s="321"/>
      <c r="B19" s="210"/>
      <c r="C19" s="324"/>
      <c r="D19" s="212"/>
      <c r="E19" s="307"/>
      <c r="F19" s="304"/>
      <c r="G19" s="304"/>
      <c r="H19" s="348"/>
      <c r="I19" s="326"/>
      <c r="J19" s="308"/>
      <c r="K19" s="304"/>
      <c r="L19" s="304"/>
    </row>
    <row r="20" spans="1:12" s="6" customFormat="1" ht="12.75">
      <c r="A20" s="346">
        <v>75</v>
      </c>
      <c r="B20" s="194" t="s">
        <v>281</v>
      </c>
      <c r="C20" s="344" t="s">
        <v>329</v>
      </c>
      <c r="D20" s="76">
        <v>100</v>
      </c>
      <c r="E20" s="354">
        <f>105.92*D20</f>
        <v>10592</v>
      </c>
      <c r="F20" s="513">
        <v>6980</v>
      </c>
      <c r="G20" s="514">
        <v>56</v>
      </c>
      <c r="H20" s="514">
        <f>D20*G20</f>
        <v>5600</v>
      </c>
      <c r="I20" s="515">
        <f>G20*D20</f>
        <v>5600</v>
      </c>
      <c r="J20" s="516">
        <v>0.2</v>
      </c>
      <c r="K20" s="513">
        <v>1</v>
      </c>
      <c r="L20" s="355" t="s">
        <v>1549</v>
      </c>
    </row>
    <row r="21" spans="1:10" s="520" customFormat="1" ht="9" customHeight="1">
      <c r="A21" s="347"/>
      <c r="B21" s="253"/>
      <c r="C21" s="518"/>
      <c r="D21" s="259"/>
      <c r="E21" s="519"/>
      <c r="H21" s="521"/>
      <c r="I21" s="522"/>
      <c r="J21" s="523"/>
    </row>
    <row r="22" spans="1:15" ht="12.75">
      <c r="A22" s="175">
        <v>76</v>
      </c>
      <c r="B22" s="169" t="s">
        <v>281</v>
      </c>
      <c r="C22" s="103" t="s">
        <v>182</v>
      </c>
      <c r="D22" s="108">
        <v>120</v>
      </c>
      <c r="E22" s="170">
        <v>9066.6</v>
      </c>
      <c r="F22" s="108">
        <v>12320</v>
      </c>
      <c r="G22" s="359">
        <v>46.5</v>
      </c>
      <c r="H22" s="360">
        <f>D22*G22</f>
        <v>5580</v>
      </c>
      <c r="I22" s="167">
        <f>G22*D22</f>
        <v>5580</v>
      </c>
      <c r="J22" s="186">
        <v>0.2</v>
      </c>
      <c r="K22" s="108">
        <v>1</v>
      </c>
      <c r="L22" s="108" t="s">
        <v>1549</v>
      </c>
      <c r="M22" s="91"/>
      <c r="N22" s="91"/>
      <c r="O22" s="91"/>
    </row>
    <row r="23" spans="1:15" ht="9" customHeight="1">
      <c r="A23" s="210"/>
      <c r="B23" s="210"/>
      <c r="C23" s="211"/>
      <c r="D23" s="212"/>
      <c r="E23" s="213"/>
      <c r="F23" s="212"/>
      <c r="G23" s="212"/>
      <c r="H23" s="212"/>
      <c r="I23" s="214"/>
      <c r="J23" s="215"/>
      <c r="K23" s="212"/>
      <c r="L23" s="212"/>
      <c r="M23" s="91"/>
      <c r="N23" s="91"/>
      <c r="O23" s="91"/>
    </row>
    <row r="24" spans="1:15" ht="12.75">
      <c r="A24" s="188">
        <v>78</v>
      </c>
      <c r="B24" s="178" t="s">
        <v>281</v>
      </c>
      <c r="C24" s="105" t="s">
        <v>1477</v>
      </c>
      <c r="D24" s="51">
        <v>600</v>
      </c>
      <c r="E24" s="89">
        <v>538.2</v>
      </c>
      <c r="F24" s="51" t="s">
        <v>691</v>
      </c>
      <c r="G24" s="51">
        <v>0.75</v>
      </c>
      <c r="H24" s="88">
        <f>SUM(G24*D24)</f>
        <v>450</v>
      </c>
      <c r="I24" s="177">
        <f>SUM(H24)</f>
        <v>450</v>
      </c>
      <c r="J24" s="114">
        <v>0.2</v>
      </c>
      <c r="K24" s="51">
        <v>60</v>
      </c>
      <c r="L24" s="51" t="s">
        <v>687</v>
      </c>
      <c r="M24" s="90"/>
      <c r="N24" s="90"/>
      <c r="O24" s="90"/>
    </row>
    <row r="25" spans="1:15" ht="9" customHeight="1">
      <c r="A25" s="210"/>
      <c r="B25" s="210"/>
      <c r="C25" s="211"/>
      <c r="D25" s="212"/>
      <c r="E25" s="213"/>
      <c r="F25" s="212"/>
      <c r="G25" s="212"/>
      <c r="H25" s="212"/>
      <c r="I25" s="214"/>
      <c r="J25" s="215"/>
      <c r="K25" s="212"/>
      <c r="L25" s="252"/>
      <c r="M25" s="90"/>
      <c r="N25" s="90"/>
      <c r="O25" s="90"/>
    </row>
    <row r="26" spans="1:15" ht="12.75">
      <c r="A26" s="188">
        <v>79</v>
      </c>
      <c r="B26" s="178" t="s">
        <v>281</v>
      </c>
      <c r="C26" s="115" t="s">
        <v>1205</v>
      </c>
      <c r="D26" s="51">
        <v>360</v>
      </c>
      <c r="E26" s="89">
        <v>1196.46</v>
      </c>
      <c r="F26" s="51">
        <v>12415</v>
      </c>
      <c r="G26" s="88">
        <v>0.67</v>
      </c>
      <c r="H26" s="160">
        <f>D26*G26</f>
        <v>241.20000000000002</v>
      </c>
      <c r="I26" s="177">
        <f>G26*D26</f>
        <v>241.20000000000002</v>
      </c>
      <c r="J26" s="114">
        <v>0.2</v>
      </c>
      <c r="K26" s="51">
        <v>50</v>
      </c>
      <c r="L26" s="51" t="s">
        <v>1549</v>
      </c>
      <c r="M26" s="90"/>
      <c r="N26" s="90"/>
      <c r="O26" s="90"/>
    </row>
    <row r="27" spans="1:15" ht="9" customHeight="1">
      <c r="A27" s="210"/>
      <c r="B27" s="210"/>
      <c r="C27" s="211"/>
      <c r="D27" s="212"/>
      <c r="E27" s="213"/>
      <c r="F27" s="212"/>
      <c r="G27" s="212"/>
      <c r="H27" s="212"/>
      <c r="I27" s="214"/>
      <c r="J27" s="215"/>
      <c r="K27" s="212"/>
      <c r="L27" s="212"/>
      <c r="M27" s="91"/>
      <c r="N27" s="91"/>
      <c r="O27" s="91"/>
    </row>
    <row r="28" spans="1:15" ht="12.75">
      <c r="A28" s="188">
        <v>80</v>
      </c>
      <c r="B28" s="178" t="s">
        <v>281</v>
      </c>
      <c r="C28" s="115" t="s">
        <v>257</v>
      </c>
      <c r="D28" s="51">
        <v>120</v>
      </c>
      <c r="E28" s="89">
        <v>107.64</v>
      </c>
      <c r="F28" s="51">
        <v>8689</v>
      </c>
      <c r="G28" s="88">
        <v>0.48</v>
      </c>
      <c r="H28" s="160">
        <f>D28*G28</f>
        <v>57.599999999999994</v>
      </c>
      <c r="I28" s="177">
        <f>G28*D28</f>
        <v>57.599999999999994</v>
      </c>
      <c r="J28" s="114">
        <v>0.2</v>
      </c>
      <c r="K28" s="51">
        <v>50</v>
      </c>
      <c r="L28" s="51" t="s">
        <v>1549</v>
      </c>
      <c r="M28" s="91"/>
      <c r="N28" s="91"/>
      <c r="O28" s="91"/>
    </row>
    <row r="29" spans="1:15" ht="9" customHeight="1">
      <c r="A29" s="210"/>
      <c r="B29" s="210"/>
      <c r="C29" s="211"/>
      <c r="D29" s="212"/>
      <c r="E29" s="213"/>
      <c r="F29" s="212"/>
      <c r="G29" s="212"/>
      <c r="H29" s="212"/>
      <c r="I29" s="214"/>
      <c r="J29" s="215"/>
      <c r="K29" s="212"/>
      <c r="L29" s="212"/>
      <c r="M29" s="91"/>
      <c r="N29" s="91"/>
      <c r="O29" s="91"/>
    </row>
    <row r="30" spans="1:15" ht="12.75">
      <c r="A30" s="188">
        <v>81</v>
      </c>
      <c r="B30" s="178" t="s">
        <v>281</v>
      </c>
      <c r="C30" s="115" t="s">
        <v>258</v>
      </c>
      <c r="D30" s="51">
        <v>240</v>
      </c>
      <c r="E30" s="89">
        <v>314.64</v>
      </c>
      <c r="F30" s="51">
        <v>7764</v>
      </c>
      <c r="G30" s="88">
        <v>0.87</v>
      </c>
      <c r="H30" s="160">
        <f>D30*G30</f>
        <v>208.8</v>
      </c>
      <c r="I30" s="177">
        <f>G30*D30</f>
        <v>208.8</v>
      </c>
      <c r="J30" s="114">
        <v>0.2</v>
      </c>
      <c r="K30" s="51">
        <v>50</v>
      </c>
      <c r="L30" s="51" t="s">
        <v>1549</v>
      </c>
      <c r="M30" s="91"/>
      <c r="N30" s="91"/>
      <c r="O30" s="91"/>
    </row>
    <row r="31" spans="1:15" ht="9" customHeight="1">
      <c r="A31" s="210"/>
      <c r="B31" s="210"/>
      <c r="C31" s="211"/>
      <c r="D31" s="212"/>
      <c r="E31" s="213"/>
      <c r="F31" s="212"/>
      <c r="G31" s="212"/>
      <c r="H31" s="212"/>
      <c r="I31" s="214"/>
      <c r="J31" s="215"/>
      <c r="K31" s="212"/>
      <c r="L31" s="212"/>
      <c r="M31" s="91"/>
      <c r="N31" s="91"/>
      <c r="O31" s="91"/>
    </row>
    <row r="32" spans="1:15" ht="12.75">
      <c r="A32" s="188">
        <v>82</v>
      </c>
      <c r="B32" s="178" t="s">
        <v>281</v>
      </c>
      <c r="C32" s="115" t="s">
        <v>1468</v>
      </c>
      <c r="D32" s="51">
        <v>200</v>
      </c>
      <c r="E32" s="89">
        <f>6.6585*D32</f>
        <v>1331.7</v>
      </c>
      <c r="F32" s="51">
        <v>11620</v>
      </c>
      <c r="G32" s="88">
        <v>4.25</v>
      </c>
      <c r="H32" s="160">
        <f>D32*G32</f>
        <v>850</v>
      </c>
      <c r="I32" s="177">
        <f>G32*D32</f>
        <v>850</v>
      </c>
      <c r="J32" s="114">
        <v>0.2</v>
      </c>
      <c r="K32" s="51">
        <v>10</v>
      </c>
      <c r="L32" s="51" t="s">
        <v>1549</v>
      </c>
      <c r="M32" s="91"/>
      <c r="N32" s="91"/>
      <c r="O32" s="91"/>
    </row>
    <row r="33" spans="1:15" ht="9" customHeight="1">
      <c r="A33" s="210"/>
      <c r="B33" s="210"/>
      <c r="C33" s="211"/>
      <c r="D33" s="212"/>
      <c r="E33" s="213"/>
      <c r="F33" s="212"/>
      <c r="G33" s="212"/>
      <c r="H33" s="212"/>
      <c r="I33" s="214"/>
      <c r="J33" s="215"/>
      <c r="K33" s="212"/>
      <c r="L33" s="212"/>
      <c r="M33" s="91"/>
      <c r="N33" s="91"/>
      <c r="O33" s="91"/>
    </row>
    <row r="34" spans="1:15" ht="12.75">
      <c r="A34" s="188">
        <v>83</v>
      </c>
      <c r="B34" s="178" t="s">
        <v>281</v>
      </c>
      <c r="C34" s="105" t="s">
        <v>50</v>
      </c>
      <c r="D34" s="51">
        <v>360</v>
      </c>
      <c r="E34" s="89">
        <v>678.96</v>
      </c>
      <c r="F34" s="51">
        <v>10666</v>
      </c>
      <c r="G34" s="88">
        <v>0.68</v>
      </c>
      <c r="H34" s="160">
        <f>D34*G34</f>
        <v>244.8</v>
      </c>
      <c r="I34" s="177">
        <f>G34*D34</f>
        <v>244.8</v>
      </c>
      <c r="J34" s="114">
        <v>0.2</v>
      </c>
      <c r="K34" s="51">
        <v>50</v>
      </c>
      <c r="L34" s="51" t="s">
        <v>1549</v>
      </c>
      <c r="M34" s="91"/>
      <c r="N34" s="91"/>
      <c r="O34" s="91"/>
    </row>
    <row r="35" ht="12.75">
      <c r="I35" s="329">
        <f>SUM(I2:I34)</f>
        <v>21640.399999999998</v>
      </c>
    </row>
  </sheetData>
  <mergeCells count="4">
    <mergeCell ref="A2:A10"/>
    <mergeCell ref="E2:E10"/>
    <mergeCell ref="I2:I10"/>
    <mergeCell ref="L2:L10"/>
  </mergeCells>
  <printOptions gridLines="1"/>
  <pageMargins left="0.17" right="0.17" top="0.36" bottom="0.41" header="0.17" footer="0.17"/>
  <pageSetup cellComments="asDisplayed" fitToHeight="1" fitToWidth="1" horizontalDpi="300" verticalDpi="300" orientation="landscape" paperSize="9" scale="87" r:id="rId1"/>
  <headerFooter alignWithMargins="0">
    <oddHeader>&amp;C&amp;A</oddHeader>
    <oddFooter>&amp;LMateriale sanitario&amp;RPagina &amp;P di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L27"/>
  <sheetViews>
    <sheetView showGridLines="0" zoomScale="75" zoomScaleNormal="75" zoomScaleSheetLayoutView="75" workbookViewId="0" topLeftCell="A19">
      <pane xSplit="1" topLeftCell="E1" activePane="topRight" state="frozen"/>
      <selection pane="topLeft" activeCell="C16" sqref="C16"/>
      <selection pane="topRight" activeCell="K31" sqref="K31"/>
    </sheetView>
  </sheetViews>
  <sheetFormatPr defaultColWidth="8.8515625" defaultRowHeight="12.75"/>
  <cols>
    <col min="1" max="1" width="7.28125" style="187" customWidth="1"/>
    <col min="2" max="2" width="8.7109375" style="187" customWidth="1"/>
    <col min="3" max="3" width="65.421875" style="104" customWidth="1"/>
    <col min="4" max="4" width="7.7109375" style="91" customWidth="1"/>
    <col min="5" max="5" width="13.140625" style="112" bestFit="1" customWidth="1"/>
    <col min="6" max="6" width="12.57421875" style="91" customWidth="1"/>
    <col min="7" max="7" width="8.140625" style="91" customWidth="1"/>
    <col min="8" max="8" width="12.140625" style="91" customWidth="1"/>
    <col min="9" max="9" width="12.140625" style="185" customWidth="1"/>
    <col min="10" max="10" width="6.28125" style="119" customWidth="1"/>
    <col min="11" max="11" width="8.140625" style="91" customWidth="1"/>
    <col min="12" max="12" width="15.00390625" style="91" customWidth="1"/>
    <col min="13" max="16384" width="8.8515625" style="91" customWidth="1"/>
  </cols>
  <sheetData>
    <row r="1" spans="1:12" s="189" customFormat="1" ht="84.75" customHeight="1">
      <c r="A1" s="110" t="s">
        <v>1228</v>
      </c>
      <c r="B1" s="110" t="s">
        <v>475</v>
      </c>
      <c r="C1" s="363" t="s">
        <v>1226</v>
      </c>
      <c r="D1" s="110" t="s">
        <v>230</v>
      </c>
      <c r="E1" s="265" t="s">
        <v>1398</v>
      </c>
      <c r="F1" s="364" t="s">
        <v>476</v>
      </c>
      <c r="G1" s="364" t="s">
        <v>477</v>
      </c>
      <c r="H1" s="364" t="s">
        <v>1399</v>
      </c>
      <c r="I1" s="176" t="s">
        <v>564</v>
      </c>
      <c r="J1" s="365" t="s">
        <v>1171</v>
      </c>
      <c r="K1" s="364" t="s">
        <v>1172</v>
      </c>
      <c r="L1" s="110" t="s">
        <v>77</v>
      </c>
    </row>
    <row r="2" spans="1:12" ht="12.75">
      <c r="A2" s="175">
        <v>84</v>
      </c>
      <c r="B2" s="169" t="s">
        <v>281</v>
      </c>
      <c r="C2" s="103" t="s">
        <v>1126</v>
      </c>
      <c r="D2" s="366">
        <v>360</v>
      </c>
      <c r="E2" s="170">
        <v>1196.46</v>
      </c>
      <c r="F2" s="108">
        <v>12415</v>
      </c>
      <c r="G2" s="359">
        <v>0.67</v>
      </c>
      <c r="H2" s="360">
        <f>D2*G2</f>
        <v>241.20000000000002</v>
      </c>
      <c r="I2" s="167">
        <f>G2*D2</f>
        <v>241.20000000000002</v>
      </c>
      <c r="J2" s="186">
        <v>0.2</v>
      </c>
      <c r="K2" s="108">
        <v>50</v>
      </c>
      <c r="L2" s="108" t="s">
        <v>1549</v>
      </c>
    </row>
    <row r="3" spans="1:12" ht="9" customHeight="1">
      <c r="A3" s="210"/>
      <c r="B3" s="210"/>
      <c r="C3" s="211"/>
      <c r="D3" s="212"/>
      <c r="E3" s="213"/>
      <c r="F3" s="212"/>
      <c r="G3" s="212"/>
      <c r="H3" s="212"/>
      <c r="I3" s="214"/>
      <c r="J3" s="215"/>
      <c r="K3" s="212"/>
      <c r="L3" s="212"/>
    </row>
    <row r="4" spans="1:12" ht="12.75">
      <c r="A4" s="188">
        <v>85</v>
      </c>
      <c r="B4" s="178" t="s">
        <v>281</v>
      </c>
      <c r="C4" s="115" t="s">
        <v>1478</v>
      </c>
      <c r="D4" s="51">
        <v>250</v>
      </c>
      <c r="E4" s="89">
        <f>6.3825*D4</f>
        <v>1595.625</v>
      </c>
      <c r="F4" s="51">
        <v>21710</v>
      </c>
      <c r="G4" s="367">
        <v>2.84</v>
      </c>
      <c r="H4" s="367">
        <f>D4*G4</f>
        <v>710</v>
      </c>
      <c r="I4" s="177">
        <v>710</v>
      </c>
      <c r="J4" s="114">
        <v>0.2</v>
      </c>
      <c r="K4" s="51" t="s">
        <v>408</v>
      </c>
      <c r="L4" s="110" t="s">
        <v>406</v>
      </c>
    </row>
    <row r="5" spans="1:12" ht="9" customHeight="1">
      <c r="A5" s="210"/>
      <c r="B5" s="210"/>
      <c r="C5" s="211"/>
      <c r="D5" s="212"/>
      <c r="E5" s="213"/>
      <c r="F5" s="212"/>
      <c r="G5" s="212"/>
      <c r="H5" s="212"/>
      <c r="I5" s="214"/>
      <c r="J5" s="215"/>
      <c r="K5" s="212"/>
      <c r="L5" s="252"/>
    </row>
    <row r="6" spans="1:12" ht="12.75">
      <c r="A6" s="188">
        <v>86</v>
      </c>
      <c r="B6" s="178" t="s">
        <v>281</v>
      </c>
      <c r="C6" s="115" t="s">
        <v>764</v>
      </c>
      <c r="D6" s="51">
        <v>120</v>
      </c>
      <c r="E6" s="89">
        <v>96.19</v>
      </c>
      <c r="F6" s="51">
        <v>12544</v>
      </c>
      <c r="G6" s="88">
        <v>0.42</v>
      </c>
      <c r="H6" s="160">
        <f>D6*G6</f>
        <v>50.4</v>
      </c>
      <c r="I6" s="177">
        <f>G6*D6</f>
        <v>50.4</v>
      </c>
      <c r="J6" s="114">
        <v>0.2</v>
      </c>
      <c r="K6" s="51">
        <v>100</v>
      </c>
      <c r="L6" s="51" t="s">
        <v>1549</v>
      </c>
    </row>
    <row r="7" spans="1:12" ht="9" customHeight="1">
      <c r="A7" s="210"/>
      <c r="B7" s="210"/>
      <c r="C7" s="211"/>
      <c r="D7" s="212"/>
      <c r="E7" s="213"/>
      <c r="F7" s="212"/>
      <c r="G7" s="212"/>
      <c r="H7" s="212"/>
      <c r="I7" s="214"/>
      <c r="J7" s="215"/>
      <c r="K7" s="212"/>
      <c r="L7" s="252"/>
    </row>
    <row r="8" spans="1:12" ht="12.75">
      <c r="A8" s="188">
        <v>87</v>
      </c>
      <c r="B8" s="178" t="s">
        <v>281</v>
      </c>
      <c r="C8" s="105" t="s">
        <v>175</v>
      </c>
      <c r="D8" s="51">
        <v>1500</v>
      </c>
      <c r="E8" s="89">
        <f>12.65*D8</f>
        <v>18975</v>
      </c>
      <c r="F8" s="51">
        <v>12820</v>
      </c>
      <c r="G8" s="88">
        <v>8.18</v>
      </c>
      <c r="H8" s="160">
        <f>D8*G8</f>
        <v>12270</v>
      </c>
      <c r="I8" s="177">
        <f>G8*D8</f>
        <v>12270</v>
      </c>
      <c r="J8" s="114">
        <v>0.2</v>
      </c>
      <c r="K8" s="51">
        <v>10</v>
      </c>
      <c r="L8" s="51" t="s">
        <v>1549</v>
      </c>
    </row>
    <row r="9" spans="1:12" ht="9" customHeight="1">
      <c r="A9" s="210"/>
      <c r="B9" s="210"/>
      <c r="C9" s="211"/>
      <c r="D9" s="212"/>
      <c r="E9" s="213"/>
      <c r="F9" s="212"/>
      <c r="G9" s="212"/>
      <c r="H9" s="212"/>
      <c r="I9" s="214"/>
      <c r="J9" s="215"/>
      <c r="K9" s="212"/>
      <c r="L9" s="212"/>
    </row>
    <row r="10" spans="1:12" ht="12.75">
      <c r="A10" s="188">
        <v>88</v>
      </c>
      <c r="B10" s="178" t="s">
        <v>281</v>
      </c>
      <c r="C10" s="105" t="s">
        <v>259</v>
      </c>
      <c r="D10" s="51">
        <v>240</v>
      </c>
      <c r="E10" s="89">
        <v>148.49</v>
      </c>
      <c r="F10" s="51">
        <v>8653</v>
      </c>
      <c r="G10" s="88">
        <v>0.4</v>
      </c>
      <c r="H10" s="160">
        <f>D10*G10</f>
        <v>96</v>
      </c>
      <c r="I10" s="177">
        <f>G10*D10</f>
        <v>96</v>
      </c>
      <c r="J10" s="114">
        <v>0.2</v>
      </c>
      <c r="K10" s="51">
        <v>100</v>
      </c>
      <c r="L10" s="51" t="s">
        <v>1549</v>
      </c>
    </row>
    <row r="11" spans="1:12" ht="9" customHeight="1">
      <c r="A11" s="210"/>
      <c r="B11" s="210"/>
      <c r="C11" s="211"/>
      <c r="D11" s="212"/>
      <c r="E11" s="213"/>
      <c r="F11" s="212"/>
      <c r="G11" s="212"/>
      <c r="H11" s="212"/>
      <c r="I11" s="214"/>
      <c r="J11" s="215"/>
      <c r="K11" s="212"/>
      <c r="L11" s="212"/>
    </row>
    <row r="12" spans="1:12" ht="12.75">
      <c r="A12" s="188">
        <v>89</v>
      </c>
      <c r="B12" s="178" t="s">
        <v>281</v>
      </c>
      <c r="C12" s="105" t="s">
        <v>253</v>
      </c>
      <c r="D12" s="51">
        <v>120</v>
      </c>
      <c r="E12" s="89">
        <v>84.46</v>
      </c>
      <c r="F12" s="51">
        <v>8545</v>
      </c>
      <c r="G12" s="88">
        <v>0.43</v>
      </c>
      <c r="H12" s="160">
        <f>D12*G12</f>
        <v>51.6</v>
      </c>
      <c r="I12" s="177">
        <f>G12*D12</f>
        <v>51.6</v>
      </c>
      <c r="J12" s="114">
        <v>0.2</v>
      </c>
      <c r="K12" s="51">
        <v>50</v>
      </c>
      <c r="L12" s="51" t="s">
        <v>1549</v>
      </c>
    </row>
    <row r="13" spans="1:12" ht="9" customHeight="1">
      <c r="A13" s="210"/>
      <c r="B13" s="210"/>
      <c r="C13" s="211"/>
      <c r="D13" s="212"/>
      <c r="E13" s="213"/>
      <c r="F13" s="212"/>
      <c r="G13" s="212"/>
      <c r="H13" s="212"/>
      <c r="I13" s="214"/>
      <c r="J13" s="215"/>
      <c r="K13" s="212"/>
      <c r="L13" s="212"/>
    </row>
    <row r="14" spans="1:12" ht="12.75">
      <c r="A14" s="188">
        <v>90</v>
      </c>
      <c r="B14" s="178" t="s">
        <v>281</v>
      </c>
      <c r="C14" s="105" t="s">
        <v>310</v>
      </c>
      <c r="D14" s="51">
        <v>50</v>
      </c>
      <c r="E14" s="89">
        <v>284.63</v>
      </c>
      <c r="F14" s="51">
        <v>7974</v>
      </c>
      <c r="G14" s="88">
        <v>0.64</v>
      </c>
      <c r="H14" s="160">
        <f>D14*G14</f>
        <v>32</v>
      </c>
      <c r="I14" s="177">
        <f>G14*D14</f>
        <v>32</v>
      </c>
      <c r="J14" s="114">
        <v>0.2</v>
      </c>
      <c r="K14" s="51">
        <v>100</v>
      </c>
      <c r="L14" s="51" t="s">
        <v>1549</v>
      </c>
    </row>
    <row r="15" spans="1:12" ht="9" customHeight="1">
      <c r="A15" s="210"/>
      <c r="B15" s="210"/>
      <c r="C15" s="211"/>
      <c r="D15" s="212"/>
      <c r="E15" s="213"/>
      <c r="F15" s="212"/>
      <c r="G15" s="212"/>
      <c r="H15" s="212"/>
      <c r="I15" s="214"/>
      <c r="J15" s="215"/>
      <c r="K15" s="212"/>
      <c r="L15" s="212"/>
    </row>
    <row r="16" spans="1:12" ht="12.75">
      <c r="A16" s="188">
        <v>92</v>
      </c>
      <c r="B16" s="178" t="s">
        <v>281</v>
      </c>
      <c r="C16" s="105" t="s">
        <v>1476</v>
      </c>
      <c r="D16" s="51">
        <v>720</v>
      </c>
      <c r="E16" s="89">
        <v>875.2</v>
      </c>
      <c r="F16" s="51">
        <v>21757</v>
      </c>
      <c r="G16" s="367">
        <v>0.77</v>
      </c>
      <c r="H16" s="367">
        <f>D16*G16</f>
        <v>554.4</v>
      </c>
      <c r="I16" s="177">
        <v>554.4</v>
      </c>
      <c r="J16" s="114">
        <v>0.2</v>
      </c>
      <c r="K16" s="51" t="s">
        <v>407</v>
      </c>
      <c r="L16" s="110" t="s">
        <v>406</v>
      </c>
    </row>
    <row r="17" spans="1:12" ht="9" customHeight="1">
      <c r="A17" s="210"/>
      <c r="B17" s="210"/>
      <c r="C17" s="211"/>
      <c r="D17" s="212"/>
      <c r="E17" s="213"/>
      <c r="F17" s="212"/>
      <c r="G17" s="212"/>
      <c r="H17" s="212"/>
      <c r="I17" s="214"/>
      <c r="J17" s="215"/>
      <c r="K17" s="212"/>
      <c r="L17" s="212"/>
    </row>
    <row r="18" spans="1:12" ht="12.75">
      <c r="A18" s="173">
        <v>93</v>
      </c>
      <c r="B18" s="194" t="s">
        <v>281</v>
      </c>
      <c r="C18" s="120" t="s">
        <v>254</v>
      </c>
      <c r="D18" s="76">
        <v>250</v>
      </c>
      <c r="E18" s="470">
        <f>4.139*D18</f>
        <v>1034.75</v>
      </c>
      <c r="F18" s="76">
        <v>8103</v>
      </c>
      <c r="G18" s="486">
        <v>1.24</v>
      </c>
      <c r="H18" s="528">
        <f>D18*G18</f>
        <v>310</v>
      </c>
      <c r="I18" s="474">
        <f>G18*D18</f>
        <v>310</v>
      </c>
      <c r="J18" s="472">
        <v>0.2</v>
      </c>
      <c r="K18" s="76">
        <v>50</v>
      </c>
      <c r="L18" s="76" t="s">
        <v>1549</v>
      </c>
    </row>
    <row r="19" spans="1:10" s="259" customFormat="1" ht="9" customHeight="1">
      <c r="A19" s="253"/>
      <c r="B19" s="253"/>
      <c r="C19" s="487"/>
      <c r="E19" s="410"/>
      <c r="I19" s="411"/>
      <c r="J19" s="412"/>
    </row>
    <row r="20" spans="1:12" ht="12.75">
      <c r="A20" s="175">
        <v>94</v>
      </c>
      <c r="B20" s="169" t="s">
        <v>281</v>
      </c>
      <c r="C20" s="103" t="s">
        <v>328</v>
      </c>
      <c r="D20" s="108">
        <v>240</v>
      </c>
      <c r="E20" s="170">
        <v>304.7</v>
      </c>
      <c r="F20" s="108">
        <v>7732</v>
      </c>
      <c r="G20" s="359">
        <v>0.47</v>
      </c>
      <c r="H20" s="360">
        <f>D20*G20</f>
        <v>112.8</v>
      </c>
      <c r="I20" s="167">
        <f>G20*D20</f>
        <v>112.8</v>
      </c>
      <c r="J20" s="186">
        <v>0.2</v>
      </c>
      <c r="K20" s="108">
        <v>100</v>
      </c>
      <c r="L20" s="108" t="s">
        <v>1549</v>
      </c>
    </row>
    <row r="21" spans="1:12" ht="9" customHeight="1">
      <c r="A21" s="210"/>
      <c r="B21" s="210"/>
      <c r="C21" s="211"/>
      <c r="D21" s="212"/>
      <c r="E21" s="213"/>
      <c r="F21" s="212"/>
      <c r="G21" s="212"/>
      <c r="H21" s="212"/>
      <c r="I21" s="214"/>
      <c r="J21" s="215"/>
      <c r="K21" s="212"/>
      <c r="L21" s="212"/>
    </row>
    <row r="22" spans="1:12" ht="25.5">
      <c r="A22" s="188">
        <v>98</v>
      </c>
      <c r="B22" s="178" t="s">
        <v>1181</v>
      </c>
      <c r="C22" s="105" t="s">
        <v>1501</v>
      </c>
      <c r="D22" s="51">
        <v>2000</v>
      </c>
      <c r="E22" s="89">
        <v>1725</v>
      </c>
      <c r="F22" s="51" t="s">
        <v>692</v>
      </c>
      <c r="G22" s="51">
        <v>0.75</v>
      </c>
      <c r="H22" s="88">
        <f>SUM(G22*D22)</f>
        <v>1500</v>
      </c>
      <c r="I22" s="177">
        <v>1500</v>
      </c>
      <c r="J22" s="114">
        <v>0.2</v>
      </c>
      <c r="K22" s="51">
        <v>25</v>
      </c>
      <c r="L22" s="51" t="s">
        <v>687</v>
      </c>
    </row>
    <row r="23" spans="1:12" ht="9" customHeight="1">
      <c r="A23" s="210"/>
      <c r="B23" s="210"/>
      <c r="C23" s="211"/>
      <c r="D23" s="212"/>
      <c r="E23" s="213"/>
      <c r="F23" s="212"/>
      <c r="G23" s="212"/>
      <c r="H23" s="212"/>
      <c r="I23" s="214"/>
      <c r="J23" s="215"/>
      <c r="K23" s="212"/>
      <c r="L23" s="252"/>
    </row>
    <row r="24" spans="1:12" ht="65.25" customHeight="1">
      <c r="A24" s="188">
        <v>99</v>
      </c>
      <c r="B24" s="178" t="s">
        <v>334</v>
      </c>
      <c r="C24" s="115" t="s">
        <v>488</v>
      </c>
      <c r="D24" s="51">
        <v>50</v>
      </c>
      <c r="E24" s="89">
        <v>875</v>
      </c>
      <c r="F24" s="117">
        <v>681630</v>
      </c>
      <c r="G24" s="118">
        <v>15.5</v>
      </c>
      <c r="H24" s="88">
        <v>775</v>
      </c>
      <c r="I24" s="177">
        <v>775</v>
      </c>
      <c r="J24" s="117">
        <v>20</v>
      </c>
      <c r="K24" s="117">
        <v>5</v>
      </c>
      <c r="L24" s="51" t="s">
        <v>82</v>
      </c>
    </row>
    <row r="25" spans="1:12" ht="9" customHeight="1">
      <c r="A25" s="210"/>
      <c r="B25" s="210"/>
      <c r="C25" s="211"/>
      <c r="D25" s="212"/>
      <c r="E25" s="213"/>
      <c r="F25" s="212"/>
      <c r="G25" s="212"/>
      <c r="H25" s="212"/>
      <c r="I25" s="214"/>
      <c r="J25" s="215"/>
      <c r="K25" s="212"/>
      <c r="L25" s="212"/>
    </row>
    <row r="26" spans="1:12" ht="51">
      <c r="A26" s="188">
        <v>100</v>
      </c>
      <c r="B26" s="178" t="s">
        <v>334</v>
      </c>
      <c r="C26" s="115" t="s">
        <v>229</v>
      </c>
      <c r="D26" s="51">
        <v>50</v>
      </c>
      <c r="E26" s="89">
        <v>875</v>
      </c>
      <c r="F26" s="117">
        <v>681729</v>
      </c>
      <c r="G26" s="118">
        <v>13</v>
      </c>
      <c r="H26" s="88">
        <v>650</v>
      </c>
      <c r="I26" s="177">
        <v>650</v>
      </c>
      <c r="J26" s="117">
        <v>20</v>
      </c>
      <c r="K26" s="117">
        <v>5</v>
      </c>
      <c r="L26" s="51" t="s">
        <v>82</v>
      </c>
    </row>
    <row r="27" ht="12.75">
      <c r="I27" s="185">
        <f>SUM(I2:I26)</f>
        <v>17353.4</v>
      </c>
    </row>
  </sheetData>
  <printOptions gridLines="1"/>
  <pageMargins left="0.17" right="0.17" top="0.36" bottom="0.41" header="0.17" footer="0.17"/>
  <pageSetup cellComments="asDisplayed" fitToHeight="1" fitToWidth="1" horizontalDpi="300" verticalDpi="300" orientation="landscape" paperSize="9" scale="83" r:id="rId1"/>
  <headerFooter alignWithMargins="0">
    <oddHeader>&amp;C&amp;A</oddHeader>
    <oddFooter>&amp;LMateriale sanitario&amp;RPagina &amp;P di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P26"/>
  <sheetViews>
    <sheetView showGridLines="0" zoomScale="75" zoomScaleNormal="75" zoomScaleSheetLayoutView="75" workbookViewId="0" topLeftCell="A16">
      <pane xSplit="1" topLeftCell="D1" activePane="topRight" state="frozen"/>
      <selection pane="topLeft" activeCell="C16" sqref="C16"/>
      <selection pane="topRight" activeCell="I2" sqref="I2:I25"/>
    </sheetView>
  </sheetViews>
  <sheetFormatPr defaultColWidth="8.8515625" defaultRowHeight="12.75"/>
  <cols>
    <col min="1" max="1" width="7.28125" style="178" customWidth="1"/>
    <col min="2" max="2" width="10.7109375" style="187" customWidth="1"/>
    <col min="3" max="3" width="70.8515625" style="104" customWidth="1"/>
    <col min="4" max="4" width="9.140625" style="91" customWidth="1"/>
    <col min="5" max="5" width="13.140625" style="112" bestFit="1" customWidth="1"/>
    <col min="6" max="7" width="10.57421875" style="91" customWidth="1"/>
    <col min="8" max="8" width="12.140625" style="91" customWidth="1"/>
    <col min="9" max="9" width="12.140625" style="185" customWidth="1"/>
    <col min="10" max="10" width="4.8515625" style="113" customWidth="1"/>
    <col min="11" max="11" width="5.421875" style="91" customWidth="1"/>
    <col min="12" max="12" width="15.28125" style="91" customWidth="1"/>
    <col min="13" max="16384" width="8.8515625" style="91" customWidth="1"/>
  </cols>
  <sheetData>
    <row r="1" spans="1:12" ht="84.75" customHeight="1">
      <c r="A1" s="51" t="s">
        <v>1228</v>
      </c>
      <c r="B1" s="533" t="s">
        <v>475</v>
      </c>
      <c r="C1" s="133" t="s">
        <v>1226</v>
      </c>
      <c r="D1" s="51" t="s">
        <v>230</v>
      </c>
      <c r="E1" s="89" t="s">
        <v>1398</v>
      </c>
      <c r="F1" s="134" t="s">
        <v>476</v>
      </c>
      <c r="G1" s="134" t="s">
        <v>477</v>
      </c>
      <c r="H1" s="134" t="s">
        <v>1399</v>
      </c>
      <c r="I1" s="177" t="s">
        <v>564</v>
      </c>
      <c r="J1" s="114" t="s">
        <v>1171</v>
      </c>
      <c r="K1" s="134" t="s">
        <v>1172</v>
      </c>
      <c r="L1" s="51" t="s">
        <v>77</v>
      </c>
    </row>
    <row r="2" spans="1:12" ht="27" customHeight="1">
      <c r="A2" s="616">
        <v>101</v>
      </c>
      <c r="B2" s="534" t="s">
        <v>292</v>
      </c>
      <c r="C2" s="103" t="s">
        <v>536</v>
      </c>
      <c r="D2" s="108">
        <v>120</v>
      </c>
      <c r="E2" s="595">
        <v>5462.5</v>
      </c>
      <c r="F2" s="108">
        <v>21110</v>
      </c>
      <c r="G2" s="167">
        <v>4.48</v>
      </c>
      <c r="H2" s="167">
        <f>G2*D2</f>
        <v>537.6</v>
      </c>
      <c r="I2" s="591">
        <f>SUM(H2:H8)</f>
        <v>4335.1</v>
      </c>
      <c r="J2" s="186">
        <v>0.2</v>
      </c>
      <c r="K2" s="368">
        <v>10</v>
      </c>
      <c r="L2" s="592" t="s">
        <v>718</v>
      </c>
    </row>
    <row r="3" spans="1:12" ht="27" customHeight="1">
      <c r="A3" s="616"/>
      <c r="B3" s="535" t="s">
        <v>292</v>
      </c>
      <c r="C3" s="105" t="s">
        <v>1401</v>
      </c>
      <c r="D3" s="51">
        <v>120</v>
      </c>
      <c r="E3" s="617"/>
      <c r="F3" s="51">
        <v>21112</v>
      </c>
      <c r="G3" s="177">
        <v>4.65</v>
      </c>
      <c r="H3" s="177">
        <f aca="true" t="shared" si="0" ref="H3:H8">G3*D3</f>
        <v>558</v>
      </c>
      <c r="I3" s="615"/>
      <c r="J3" s="114">
        <v>0.2</v>
      </c>
      <c r="K3" s="370">
        <v>10</v>
      </c>
      <c r="L3" s="614"/>
    </row>
    <row r="4" spans="1:12" ht="27" customHeight="1">
      <c r="A4" s="616"/>
      <c r="B4" s="535" t="s">
        <v>292</v>
      </c>
      <c r="C4" s="105" t="s">
        <v>765</v>
      </c>
      <c r="D4" s="51">
        <v>200</v>
      </c>
      <c r="E4" s="617"/>
      <c r="F4" s="51">
        <v>21116</v>
      </c>
      <c r="G4" s="177">
        <v>4.45</v>
      </c>
      <c r="H4" s="177">
        <f t="shared" si="0"/>
        <v>890</v>
      </c>
      <c r="I4" s="615"/>
      <c r="J4" s="114">
        <v>0.2</v>
      </c>
      <c r="K4" s="370">
        <v>10</v>
      </c>
      <c r="L4" s="614"/>
    </row>
    <row r="5" spans="1:12" ht="27" customHeight="1">
      <c r="A5" s="616"/>
      <c r="B5" s="535" t="s">
        <v>292</v>
      </c>
      <c r="C5" s="105" t="s">
        <v>766</v>
      </c>
      <c r="D5" s="51">
        <v>200</v>
      </c>
      <c r="E5" s="617"/>
      <c r="F5" s="51">
        <v>21120</v>
      </c>
      <c r="G5" s="177">
        <v>4.65</v>
      </c>
      <c r="H5" s="177">
        <f t="shared" si="0"/>
        <v>930.0000000000001</v>
      </c>
      <c r="I5" s="615"/>
      <c r="J5" s="114">
        <v>0.2</v>
      </c>
      <c r="K5" s="370">
        <v>10</v>
      </c>
      <c r="L5" s="614"/>
    </row>
    <row r="6" spans="1:12" ht="27" customHeight="1">
      <c r="A6" s="616"/>
      <c r="B6" s="535" t="s">
        <v>292</v>
      </c>
      <c r="C6" s="105" t="s">
        <v>31</v>
      </c>
      <c r="D6" s="51">
        <v>200</v>
      </c>
      <c r="E6" s="617"/>
      <c r="F6" s="51">
        <v>21124</v>
      </c>
      <c r="G6" s="177">
        <v>4.6</v>
      </c>
      <c r="H6" s="177">
        <f t="shared" si="0"/>
        <v>919.9999999999999</v>
      </c>
      <c r="I6" s="615"/>
      <c r="J6" s="114">
        <v>0.2</v>
      </c>
      <c r="K6" s="370">
        <v>10</v>
      </c>
      <c r="L6" s="614"/>
    </row>
    <row r="7" spans="1:12" ht="27" customHeight="1">
      <c r="A7" s="616"/>
      <c r="B7" s="535" t="s">
        <v>292</v>
      </c>
      <c r="C7" s="105" t="s">
        <v>1383</v>
      </c>
      <c r="D7" s="51">
        <v>60</v>
      </c>
      <c r="E7" s="617"/>
      <c r="F7" s="51">
        <v>21128</v>
      </c>
      <c r="G7" s="177">
        <v>4.45</v>
      </c>
      <c r="H7" s="177">
        <f t="shared" si="0"/>
        <v>267</v>
      </c>
      <c r="I7" s="615"/>
      <c r="J7" s="114">
        <v>0.2</v>
      </c>
      <c r="K7" s="370">
        <v>10</v>
      </c>
      <c r="L7" s="614"/>
    </row>
    <row r="8" spans="1:12" ht="27" customHeight="1">
      <c r="A8" s="616"/>
      <c r="B8" s="535" t="s">
        <v>292</v>
      </c>
      <c r="C8" s="105" t="s">
        <v>1235</v>
      </c>
      <c r="D8" s="51">
        <v>50</v>
      </c>
      <c r="E8" s="617"/>
      <c r="F8" s="51">
        <v>21108</v>
      </c>
      <c r="G8" s="177">
        <v>4.65</v>
      </c>
      <c r="H8" s="177">
        <f t="shared" si="0"/>
        <v>232.50000000000003</v>
      </c>
      <c r="I8" s="615"/>
      <c r="J8" s="114">
        <v>0.2</v>
      </c>
      <c r="K8" s="370">
        <v>10</v>
      </c>
      <c r="L8" s="614"/>
    </row>
    <row r="9" spans="1:12" ht="9" customHeight="1">
      <c r="A9" s="375"/>
      <c r="B9" s="210"/>
      <c r="C9" s="211"/>
      <c r="D9" s="212"/>
      <c r="E9" s="213"/>
      <c r="F9" s="212"/>
      <c r="G9" s="212"/>
      <c r="H9" s="212"/>
      <c r="I9" s="214"/>
      <c r="J9" s="266"/>
      <c r="K9" s="212"/>
      <c r="L9" s="252"/>
    </row>
    <row r="10" spans="1:12" ht="27" customHeight="1">
      <c r="A10" s="178">
        <v>104</v>
      </c>
      <c r="B10" s="535" t="s">
        <v>282</v>
      </c>
      <c r="C10" s="105" t="s">
        <v>1590</v>
      </c>
      <c r="D10" s="51">
        <v>300</v>
      </c>
      <c r="E10" s="89">
        <v>662.4</v>
      </c>
      <c r="F10" s="51">
        <v>2803135802</v>
      </c>
      <c r="G10" s="51" t="s">
        <v>1405</v>
      </c>
      <c r="H10" s="51" t="s">
        <v>1406</v>
      </c>
      <c r="I10" s="177" t="s">
        <v>1406</v>
      </c>
      <c r="J10" s="114">
        <v>0.2</v>
      </c>
      <c r="K10" s="51" t="s">
        <v>1407</v>
      </c>
      <c r="L10" s="51" t="s">
        <v>507</v>
      </c>
    </row>
    <row r="11" spans="1:16" ht="9" customHeight="1">
      <c r="A11" s="375"/>
      <c r="B11" s="210"/>
      <c r="C11" s="211"/>
      <c r="D11" s="212"/>
      <c r="E11" s="213"/>
      <c r="F11" s="212"/>
      <c r="G11" s="212"/>
      <c r="H11" s="212"/>
      <c r="I11" s="214"/>
      <c r="J11" s="266"/>
      <c r="K11" s="212"/>
      <c r="L11" s="212"/>
      <c r="M11" s="189"/>
      <c r="N11" s="189"/>
      <c r="O11" s="189"/>
      <c r="P11" s="189"/>
    </row>
    <row r="12" spans="1:16" ht="27" customHeight="1">
      <c r="A12" s="178">
        <v>105</v>
      </c>
      <c r="B12" s="536" t="s">
        <v>282</v>
      </c>
      <c r="C12" s="120" t="s">
        <v>1589</v>
      </c>
      <c r="D12" s="76">
        <v>300</v>
      </c>
      <c r="E12" s="470">
        <v>662.4</v>
      </c>
      <c r="F12" s="76">
        <v>2803135801</v>
      </c>
      <c r="G12" s="76" t="s">
        <v>1405</v>
      </c>
      <c r="H12" s="76" t="s">
        <v>1406</v>
      </c>
      <c r="I12" s="474" t="s">
        <v>1406</v>
      </c>
      <c r="J12" s="472">
        <v>0.2</v>
      </c>
      <c r="K12" s="76" t="s">
        <v>1407</v>
      </c>
      <c r="L12" s="457" t="s">
        <v>507</v>
      </c>
      <c r="M12" s="189"/>
      <c r="N12" s="189"/>
      <c r="O12" s="189"/>
      <c r="P12" s="189"/>
    </row>
    <row r="13" spans="1:10" s="81" customFormat="1" ht="12.75">
      <c r="A13" s="178"/>
      <c r="B13" s="517"/>
      <c r="C13" s="531"/>
      <c r="E13" s="529"/>
      <c r="I13" s="530"/>
      <c r="J13" s="532"/>
    </row>
    <row r="14" spans="1:12" ht="25.5">
      <c r="A14" s="616">
        <v>106</v>
      </c>
      <c r="B14" s="534" t="s">
        <v>282</v>
      </c>
      <c r="C14" s="103" t="s">
        <v>1210</v>
      </c>
      <c r="D14" s="108">
        <v>200</v>
      </c>
      <c r="E14" s="595">
        <f>10.35*800</f>
        <v>8280</v>
      </c>
      <c r="F14" s="108">
        <v>11501323202</v>
      </c>
      <c r="G14" s="167">
        <v>3.76</v>
      </c>
      <c r="H14" s="217">
        <f>D14*G14</f>
        <v>752</v>
      </c>
      <c r="I14" s="591">
        <v>3008</v>
      </c>
      <c r="J14" s="186">
        <v>0.2</v>
      </c>
      <c r="K14" s="108" t="s">
        <v>440</v>
      </c>
      <c r="L14" s="592" t="s">
        <v>425</v>
      </c>
    </row>
    <row r="15" spans="1:12" ht="25.5">
      <c r="A15" s="616"/>
      <c r="B15" s="535" t="s">
        <v>282</v>
      </c>
      <c r="C15" s="105" t="s">
        <v>756</v>
      </c>
      <c r="D15" s="51">
        <v>200</v>
      </c>
      <c r="E15" s="617"/>
      <c r="F15" s="51">
        <v>11501323222</v>
      </c>
      <c r="G15" s="177">
        <v>3.76</v>
      </c>
      <c r="H15" s="208">
        <f>D15*G15</f>
        <v>752</v>
      </c>
      <c r="I15" s="615"/>
      <c r="J15" s="114">
        <v>0.2</v>
      </c>
      <c r="K15" s="51" t="s">
        <v>440</v>
      </c>
      <c r="L15" s="614"/>
    </row>
    <row r="16" spans="1:12" ht="25.5">
      <c r="A16" s="616"/>
      <c r="B16" s="535" t="s">
        <v>282</v>
      </c>
      <c r="C16" s="105" t="s">
        <v>757</v>
      </c>
      <c r="D16" s="51">
        <v>200</v>
      </c>
      <c r="E16" s="617"/>
      <c r="F16" s="51">
        <v>11501323242</v>
      </c>
      <c r="G16" s="177">
        <v>3.76</v>
      </c>
      <c r="H16" s="208">
        <f>D16*G16</f>
        <v>752</v>
      </c>
      <c r="I16" s="615"/>
      <c r="J16" s="114">
        <v>0.2</v>
      </c>
      <c r="K16" s="51" t="s">
        <v>440</v>
      </c>
      <c r="L16" s="614"/>
    </row>
    <row r="17" spans="1:12" ht="25.5">
      <c r="A17" s="616"/>
      <c r="B17" s="535" t="s">
        <v>282</v>
      </c>
      <c r="C17" s="105" t="s">
        <v>1209</v>
      </c>
      <c r="D17" s="51">
        <v>200</v>
      </c>
      <c r="E17" s="617"/>
      <c r="F17" s="51">
        <v>11501323182</v>
      </c>
      <c r="G17" s="177">
        <v>3.76</v>
      </c>
      <c r="H17" s="208">
        <f>D17*G17</f>
        <v>752</v>
      </c>
      <c r="I17" s="615"/>
      <c r="J17" s="114">
        <v>0.2</v>
      </c>
      <c r="K17" s="51" t="s">
        <v>440</v>
      </c>
      <c r="L17" s="614"/>
    </row>
    <row r="18" spans="1:12" ht="9" customHeight="1">
      <c r="A18" s="375"/>
      <c r="B18" s="210"/>
      <c r="C18" s="211"/>
      <c r="D18" s="212"/>
      <c r="E18" s="213"/>
      <c r="F18" s="212"/>
      <c r="G18" s="214"/>
      <c r="H18" s="212"/>
      <c r="I18" s="214"/>
      <c r="J18" s="215"/>
      <c r="K18" s="212"/>
      <c r="L18" s="212"/>
    </row>
    <row r="19" spans="1:12" ht="25.5">
      <c r="A19" s="178">
        <v>107</v>
      </c>
      <c r="B19" s="536" t="s">
        <v>282</v>
      </c>
      <c r="C19" s="120" t="s">
        <v>1591</v>
      </c>
      <c r="D19" s="76">
        <v>600</v>
      </c>
      <c r="E19" s="89">
        <f>2.208*D19</f>
        <v>1324.8000000000002</v>
      </c>
      <c r="F19" s="51">
        <v>170605</v>
      </c>
      <c r="G19" s="177">
        <v>1.4</v>
      </c>
      <c r="H19" s="88">
        <v>840</v>
      </c>
      <c r="I19" s="177">
        <v>840</v>
      </c>
      <c r="J19" s="114">
        <v>0.2</v>
      </c>
      <c r="K19" s="51" t="s">
        <v>118</v>
      </c>
      <c r="L19" s="51" t="s">
        <v>117</v>
      </c>
    </row>
    <row r="20" spans="1:12" ht="9" customHeight="1">
      <c r="A20" s="375"/>
      <c r="B20" s="253"/>
      <c r="C20" s="254"/>
      <c r="D20" s="259"/>
      <c r="E20" s="256"/>
      <c r="F20" s="252"/>
      <c r="G20" s="257"/>
      <c r="H20" s="372"/>
      <c r="I20" s="257"/>
      <c r="J20" s="260"/>
      <c r="K20" s="252"/>
      <c r="L20" s="212"/>
    </row>
    <row r="21" spans="1:12" ht="25.5">
      <c r="A21" s="178">
        <v>108</v>
      </c>
      <c r="B21" s="535" t="s">
        <v>282</v>
      </c>
      <c r="C21" s="105" t="s">
        <v>226</v>
      </c>
      <c r="D21" s="51">
        <v>600</v>
      </c>
      <c r="E21" s="89">
        <f>2.208*D21</f>
        <v>1324.8000000000002</v>
      </c>
      <c r="F21" s="51">
        <v>170605</v>
      </c>
      <c r="G21" s="177">
        <v>1.4</v>
      </c>
      <c r="H21" s="88">
        <v>840</v>
      </c>
      <c r="I21" s="177">
        <v>840</v>
      </c>
      <c r="J21" s="114">
        <v>0.2</v>
      </c>
      <c r="K21" s="51" t="s">
        <v>118</v>
      </c>
      <c r="L21" s="51" t="s">
        <v>117</v>
      </c>
    </row>
    <row r="22" spans="1:12" ht="9" customHeight="1">
      <c r="A22" s="375"/>
      <c r="B22" s="253"/>
      <c r="C22" s="254"/>
      <c r="D22" s="259"/>
      <c r="E22" s="256"/>
      <c r="F22" s="252"/>
      <c r="G22" s="257"/>
      <c r="H22" s="372"/>
      <c r="I22" s="257"/>
      <c r="J22" s="260"/>
      <c r="K22" s="252"/>
      <c r="L22" s="212"/>
    </row>
    <row r="23" spans="1:12" ht="25.5">
      <c r="A23" s="178">
        <v>109</v>
      </c>
      <c r="B23" s="535" t="s">
        <v>282</v>
      </c>
      <c r="C23" s="105" t="s">
        <v>227</v>
      </c>
      <c r="D23" s="51">
        <v>2500</v>
      </c>
      <c r="E23" s="89">
        <f>2.208*D23</f>
        <v>5520.000000000001</v>
      </c>
      <c r="F23" s="51">
        <v>170605</v>
      </c>
      <c r="G23" s="177">
        <v>1.4</v>
      </c>
      <c r="H23" s="88">
        <v>3500</v>
      </c>
      <c r="I23" s="177">
        <v>3500</v>
      </c>
      <c r="J23" s="114">
        <v>0.2</v>
      </c>
      <c r="K23" s="51" t="s">
        <v>118</v>
      </c>
      <c r="L23" s="51" t="s">
        <v>117</v>
      </c>
    </row>
    <row r="24" spans="1:12" ht="9" customHeight="1">
      <c r="A24" s="375"/>
      <c r="B24" s="253"/>
      <c r="C24" s="254"/>
      <c r="D24" s="259"/>
      <c r="E24" s="256"/>
      <c r="F24" s="252"/>
      <c r="G24" s="257"/>
      <c r="H24" s="372"/>
      <c r="I24" s="257"/>
      <c r="J24" s="260"/>
      <c r="K24" s="252"/>
      <c r="L24" s="212"/>
    </row>
    <row r="25" spans="1:12" ht="25.5">
      <c r="A25" s="178">
        <v>110</v>
      </c>
      <c r="B25" s="534" t="s">
        <v>282</v>
      </c>
      <c r="C25" s="103" t="s">
        <v>228</v>
      </c>
      <c r="D25" s="108">
        <v>2500</v>
      </c>
      <c r="E25" s="89">
        <f>2.208*D25</f>
        <v>5520.000000000001</v>
      </c>
      <c r="F25" s="51">
        <v>170605</v>
      </c>
      <c r="G25" s="177">
        <v>1.4</v>
      </c>
      <c r="H25" s="88">
        <v>3500</v>
      </c>
      <c r="I25" s="177">
        <v>3500</v>
      </c>
      <c r="J25" s="114">
        <v>0.2</v>
      </c>
      <c r="K25" s="51" t="s">
        <v>118</v>
      </c>
      <c r="L25" s="51" t="s">
        <v>117</v>
      </c>
    </row>
    <row r="26" ht="12.75">
      <c r="I26" s="185">
        <f>SUM(I2:I25)</f>
        <v>16023.1</v>
      </c>
    </row>
  </sheetData>
  <mergeCells count="8">
    <mergeCell ref="A14:A17"/>
    <mergeCell ref="E14:E17"/>
    <mergeCell ref="I14:I17"/>
    <mergeCell ref="L14:L17"/>
    <mergeCell ref="L2:L8"/>
    <mergeCell ref="A2:A8"/>
    <mergeCell ref="E2:E8"/>
    <mergeCell ref="I2:I8"/>
  </mergeCells>
  <printOptions gridLines="1"/>
  <pageMargins left="0.17" right="0.17" top="0.36" bottom="0.41" header="0.17" footer="0.17"/>
  <pageSetup cellComments="asDisplayed" fitToHeight="1" fitToWidth="1" horizontalDpi="300" verticalDpi="300" orientation="landscape" paperSize="9" scale="80" r:id="rId1"/>
  <headerFooter alignWithMargins="0">
    <oddHeader>&amp;C&amp;A</oddHeader>
    <oddFooter>&amp;LMateriale sanitario&amp;RPagina &amp;P di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T31"/>
  <sheetViews>
    <sheetView showGridLines="0" zoomScale="75" zoomScaleNormal="75" zoomScaleSheetLayoutView="75" workbookViewId="0" topLeftCell="E19">
      <selection activeCell="L36" sqref="L36"/>
    </sheetView>
  </sheetViews>
  <sheetFormatPr defaultColWidth="8.8515625" defaultRowHeight="12.75"/>
  <cols>
    <col min="1" max="1" width="7.28125" style="187" customWidth="1"/>
    <col min="2" max="2" width="9.140625" style="187" customWidth="1"/>
    <col min="3" max="3" width="67.7109375" style="104" customWidth="1"/>
    <col min="4" max="4" width="7.8515625" style="91" customWidth="1"/>
    <col min="5" max="5" width="13.00390625" style="112" customWidth="1"/>
    <col min="6" max="7" width="10.57421875" style="91" customWidth="1"/>
    <col min="8" max="8" width="12.140625" style="91" customWidth="1"/>
    <col min="9" max="9" width="12.140625" style="185" customWidth="1"/>
    <col min="10" max="10" width="5.140625" style="119" customWidth="1"/>
    <col min="11" max="11" width="5.7109375" style="91" customWidth="1"/>
    <col min="12" max="12" width="15.7109375" style="91" customWidth="1"/>
    <col min="13" max="16384" width="8.8515625" style="91" customWidth="1"/>
  </cols>
  <sheetData>
    <row r="1" spans="1:20" ht="84.75" customHeight="1">
      <c r="A1" s="51" t="s">
        <v>1228</v>
      </c>
      <c r="B1" s="51" t="s">
        <v>475</v>
      </c>
      <c r="C1" s="133" t="s">
        <v>1226</v>
      </c>
      <c r="D1" s="51" t="s">
        <v>230</v>
      </c>
      <c r="E1" s="89" t="s">
        <v>1398</v>
      </c>
      <c r="F1" s="134" t="s">
        <v>476</v>
      </c>
      <c r="G1" s="134" t="s">
        <v>477</v>
      </c>
      <c r="H1" s="134" t="s">
        <v>1399</v>
      </c>
      <c r="I1" s="177" t="s">
        <v>564</v>
      </c>
      <c r="J1" s="135" t="s">
        <v>1171</v>
      </c>
      <c r="K1" s="134" t="s">
        <v>1172</v>
      </c>
      <c r="L1" s="51" t="s">
        <v>77</v>
      </c>
      <c r="M1" s="90"/>
      <c r="N1" s="90"/>
      <c r="O1" s="90"/>
      <c r="P1" s="90"/>
      <c r="Q1" s="90"/>
      <c r="R1" s="90"/>
      <c r="S1" s="90"/>
      <c r="T1" s="90"/>
    </row>
    <row r="2" spans="1:20" s="81" customFormat="1" ht="27" customHeight="1">
      <c r="A2" s="188">
        <v>111</v>
      </c>
      <c r="B2" s="178" t="s">
        <v>282</v>
      </c>
      <c r="C2" s="105" t="s">
        <v>7</v>
      </c>
      <c r="D2" s="51">
        <v>2500</v>
      </c>
      <c r="E2" s="89">
        <f>2.208*D2</f>
        <v>5520.000000000001</v>
      </c>
      <c r="F2" s="51">
        <v>170605</v>
      </c>
      <c r="G2" s="371">
        <v>1.4</v>
      </c>
      <c r="H2" s="88">
        <v>3500</v>
      </c>
      <c r="I2" s="177">
        <v>3500</v>
      </c>
      <c r="J2" s="114">
        <v>0.2</v>
      </c>
      <c r="K2" s="51" t="s">
        <v>118</v>
      </c>
      <c r="L2" s="51" t="s">
        <v>117</v>
      </c>
      <c r="M2" s="90"/>
      <c r="N2" s="90"/>
      <c r="O2" s="90"/>
      <c r="P2" s="90"/>
      <c r="Q2" s="90"/>
      <c r="R2" s="90"/>
      <c r="S2" s="90"/>
      <c r="T2" s="90"/>
    </row>
    <row r="3" spans="1:20" s="81" customFormat="1" ht="9" customHeight="1">
      <c r="A3" s="253"/>
      <c r="B3" s="253"/>
      <c r="C3" s="254"/>
      <c r="D3" s="259"/>
      <c r="E3" s="256"/>
      <c r="F3" s="252"/>
      <c r="G3" s="252"/>
      <c r="H3" s="372"/>
      <c r="I3" s="257"/>
      <c r="J3" s="260"/>
      <c r="K3" s="252"/>
      <c r="L3" s="212"/>
      <c r="M3" s="90"/>
      <c r="N3" s="90"/>
      <c r="O3" s="90"/>
      <c r="P3" s="90"/>
      <c r="Q3" s="90"/>
      <c r="R3" s="90"/>
      <c r="S3" s="90"/>
      <c r="T3" s="90"/>
    </row>
    <row r="4" spans="1:20" s="81" customFormat="1" ht="27" customHeight="1">
      <c r="A4" s="188">
        <v>112</v>
      </c>
      <c r="B4" s="178" t="s">
        <v>282</v>
      </c>
      <c r="C4" s="105" t="s">
        <v>8</v>
      </c>
      <c r="D4" s="51">
        <v>1500</v>
      </c>
      <c r="E4" s="89">
        <f>2.208*D4</f>
        <v>3312.0000000000005</v>
      </c>
      <c r="F4" s="51">
        <v>170605</v>
      </c>
      <c r="G4" s="371">
        <v>1.4</v>
      </c>
      <c r="H4" s="88">
        <v>2100</v>
      </c>
      <c r="I4" s="177">
        <v>2100</v>
      </c>
      <c r="J4" s="114">
        <v>0.2</v>
      </c>
      <c r="K4" s="51" t="s">
        <v>118</v>
      </c>
      <c r="L4" s="51" t="s">
        <v>117</v>
      </c>
      <c r="M4" s="90"/>
      <c r="N4" s="90"/>
      <c r="O4" s="90"/>
      <c r="P4" s="90"/>
      <c r="Q4" s="90"/>
      <c r="R4" s="90"/>
      <c r="S4" s="90"/>
      <c r="T4" s="90"/>
    </row>
    <row r="5" spans="1:20" s="81" customFormat="1" ht="9" customHeight="1">
      <c r="A5" s="253"/>
      <c r="B5" s="253"/>
      <c r="C5" s="254"/>
      <c r="D5" s="259"/>
      <c r="E5" s="256"/>
      <c r="F5" s="252"/>
      <c r="G5" s="252"/>
      <c r="H5" s="252"/>
      <c r="I5" s="257"/>
      <c r="J5" s="260"/>
      <c r="K5" s="252"/>
      <c r="L5" s="212"/>
      <c r="M5" s="90"/>
      <c r="N5" s="90"/>
      <c r="O5" s="90"/>
      <c r="P5" s="90"/>
      <c r="Q5" s="90"/>
      <c r="R5" s="90"/>
      <c r="S5" s="90"/>
      <c r="T5" s="90"/>
    </row>
    <row r="6" spans="1:20" ht="27" customHeight="1">
      <c r="A6" s="175">
        <v>113</v>
      </c>
      <c r="B6" s="169"/>
      <c r="C6" s="103" t="s">
        <v>16</v>
      </c>
      <c r="D6" s="108">
        <v>30</v>
      </c>
      <c r="E6" s="89">
        <v>249.78</v>
      </c>
      <c r="F6" s="51" t="s">
        <v>1267</v>
      </c>
      <c r="G6" s="89">
        <v>7.95</v>
      </c>
      <c r="H6" s="89">
        <v>238.5</v>
      </c>
      <c r="I6" s="177">
        <v>238.5</v>
      </c>
      <c r="J6" s="114">
        <v>0.2</v>
      </c>
      <c r="K6" s="51">
        <v>10</v>
      </c>
      <c r="L6" s="51" t="s">
        <v>96</v>
      </c>
      <c r="M6" s="90"/>
      <c r="N6" s="90"/>
      <c r="O6" s="90"/>
      <c r="P6" s="90"/>
      <c r="Q6" s="90"/>
      <c r="R6" s="90"/>
      <c r="S6" s="90"/>
      <c r="T6" s="90"/>
    </row>
    <row r="7" spans="1:12" ht="9" customHeight="1">
      <c r="A7" s="210"/>
      <c r="B7" s="210"/>
      <c r="C7" s="211"/>
      <c r="D7" s="212"/>
      <c r="E7" s="213"/>
      <c r="F7" s="212"/>
      <c r="G7" s="212"/>
      <c r="H7" s="212"/>
      <c r="I7" s="214"/>
      <c r="J7" s="215"/>
      <c r="K7" s="212"/>
      <c r="L7" s="212"/>
    </row>
    <row r="8" spans="1:12" ht="27" customHeight="1">
      <c r="A8" s="188">
        <v>114</v>
      </c>
      <c r="B8" s="178" t="s">
        <v>283</v>
      </c>
      <c r="C8" s="105" t="s">
        <v>559</v>
      </c>
      <c r="D8" s="51">
        <v>1500</v>
      </c>
      <c r="E8" s="89">
        <v>1361.03</v>
      </c>
      <c r="F8" s="203" t="s">
        <v>967</v>
      </c>
      <c r="G8" s="199">
        <v>0.5</v>
      </c>
      <c r="H8" s="200">
        <v>750</v>
      </c>
      <c r="I8" s="171">
        <v>750</v>
      </c>
      <c r="J8" s="201">
        <v>0.2</v>
      </c>
      <c r="K8" s="198">
        <v>60</v>
      </c>
      <c r="L8" s="51" t="s">
        <v>950</v>
      </c>
    </row>
    <row r="9" spans="1:12" ht="9" customHeight="1">
      <c r="A9" s="210"/>
      <c r="B9" s="210"/>
      <c r="C9" s="211"/>
      <c r="D9" s="212"/>
      <c r="E9" s="213"/>
      <c r="F9" s="212"/>
      <c r="G9" s="212"/>
      <c r="H9" s="212"/>
      <c r="I9" s="214"/>
      <c r="J9" s="215"/>
      <c r="K9" s="212"/>
      <c r="L9" s="252"/>
    </row>
    <row r="10" spans="1:12" ht="27" customHeight="1">
      <c r="A10" s="188">
        <v>115</v>
      </c>
      <c r="B10" s="178" t="s">
        <v>283</v>
      </c>
      <c r="C10" s="105" t="s">
        <v>1208</v>
      </c>
      <c r="D10" s="51">
        <v>1500</v>
      </c>
      <c r="E10" s="89">
        <v>370.88</v>
      </c>
      <c r="F10" s="203" t="s">
        <v>968</v>
      </c>
      <c r="G10" s="199">
        <v>0.127</v>
      </c>
      <c r="H10" s="200">
        <v>190.5</v>
      </c>
      <c r="I10" s="171">
        <v>190.5</v>
      </c>
      <c r="J10" s="201">
        <v>0.2</v>
      </c>
      <c r="K10" s="198">
        <v>120</v>
      </c>
      <c r="L10" s="51" t="s">
        <v>950</v>
      </c>
    </row>
    <row r="11" spans="1:12" ht="9" customHeight="1">
      <c r="A11" s="210"/>
      <c r="B11" s="210"/>
      <c r="C11" s="211"/>
      <c r="D11" s="212"/>
      <c r="E11" s="213"/>
      <c r="F11" s="212"/>
      <c r="G11" s="212"/>
      <c r="H11" s="212"/>
      <c r="I11" s="214"/>
      <c r="J11" s="215"/>
      <c r="K11" s="212"/>
      <c r="L11" s="212"/>
    </row>
    <row r="12" spans="1:12" ht="27" customHeight="1">
      <c r="A12" s="188">
        <v>116</v>
      </c>
      <c r="B12" s="178" t="s">
        <v>283</v>
      </c>
      <c r="C12" s="105" t="s">
        <v>1434</v>
      </c>
      <c r="D12" s="51">
        <v>1500</v>
      </c>
      <c r="E12" s="89">
        <v>669.3</v>
      </c>
      <c r="F12" s="203" t="s">
        <v>969</v>
      </c>
      <c r="G12" s="199">
        <v>0.249</v>
      </c>
      <c r="H12" s="200">
        <v>373.5</v>
      </c>
      <c r="I12" s="171">
        <v>373.5</v>
      </c>
      <c r="J12" s="201">
        <v>0.2</v>
      </c>
      <c r="K12" s="198">
        <v>60</v>
      </c>
      <c r="L12" s="51" t="s">
        <v>950</v>
      </c>
    </row>
    <row r="13" spans="1:12" ht="9" customHeight="1">
      <c r="A13" s="210"/>
      <c r="B13" s="210"/>
      <c r="C13" s="211"/>
      <c r="D13" s="212"/>
      <c r="E13" s="213"/>
      <c r="F13" s="212"/>
      <c r="G13" s="212"/>
      <c r="H13" s="212"/>
      <c r="I13" s="214"/>
      <c r="J13" s="215"/>
      <c r="K13" s="212"/>
      <c r="L13" s="212"/>
    </row>
    <row r="14" spans="1:12" ht="27" customHeight="1">
      <c r="A14" s="188">
        <v>117</v>
      </c>
      <c r="B14" s="178" t="s">
        <v>283</v>
      </c>
      <c r="C14" s="105" t="s">
        <v>1161</v>
      </c>
      <c r="D14" s="51">
        <v>1500</v>
      </c>
      <c r="E14" s="89">
        <v>2565.95</v>
      </c>
      <c r="F14" s="51">
        <v>72213</v>
      </c>
      <c r="G14" s="373">
        <v>1.176</v>
      </c>
      <c r="H14" s="374">
        <f>G14*D14</f>
        <v>1764</v>
      </c>
      <c r="I14" s="177">
        <f>SUM(H14)</f>
        <v>1764</v>
      </c>
      <c r="J14" s="114">
        <v>0.2</v>
      </c>
      <c r="K14" s="51">
        <v>48</v>
      </c>
      <c r="L14" s="51" t="s">
        <v>115</v>
      </c>
    </row>
    <row r="15" spans="1:12" ht="9" customHeight="1">
      <c r="A15" s="210"/>
      <c r="B15" s="210"/>
      <c r="C15" s="211"/>
      <c r="D15" s="212"/>
      <c r="E15" s="213"/>
      <c r="F15" s="212"/>
      <c r="G15" s="212"/>
      <c r="H15" s="212"/>
      <c r="I15" s="214"/>
      <c r="J15" s="215"/>
      <c r="K15" s="212"/>
      <c r="L15" s="212"/>
    </row>
    <row r="16" spans="1:12" ht="27" customHeight="1">
      <c r="A16" s="173">
        <v>118</v>
      </c>
      <c r="B16" s="194" t="s">
        <v>283</v>
      </c>
      <c r="C16" s="120" t="s">
        <v>195</v>
      </c>
      <c r="D16" s="76">
        <v>500</v>
      </c>
      <c r="E16" s="470">
        <v>1251.77</v>
      </c>
      <c r="F16" s="76">
        <v>72214</v>
      </c>
      <c r="G16" s="537">
        <v>1.765</v>
      </c>
      <c r="H16" s="538">
        <f>G16*D16</f>
        <v>882.5</v>
      </c>
      <c r="I16" s="474">
        <f>SUM(H16)</f>
        <v>882.5</v>
      </c>
      <c r="J16" s="472">
        <v>0.2</v>
      </c>
      <c r="K16" s="76">
        <v>36</v>
      </c>
      <c r="L16" s="76" t="s">
        <v>115</v>
      </c>
    </row>
    <row r="17" spans="1:10" s="259" customFormat="1" ht="9" customHeight="1">
      <c r="A17" s="253"/>
      <c r="B17" s="253"/>
      <c r="C17" s="487"/>
      <c r="E17" s="410"/>
      <c r="I17" s="411"/>
      <c r="J17" s="412"/>
    </row>
    <row r="18" spans="1:12" ht="25.5">
      <c r="A18" s="175">
        <v>119</v>
      </c>
      <c r="B18" s="169" t="s">
        <v>283</v>
      </c>
      <c r="C18" s="103" t="s">
        <v>196</v>
      </c>
      <c r="D18" s="108">
        <v>500</v>
      </c>
      <c r="E18" s="170">
        <v>1643.35</v>
      </c>
      <c r="F18" s="108">
        <v>72215</v>
      </c>
      <c r="G18" s="539">
        <v>2.395</v>
      </c>
      <c r="H18" s="540">
        <f>G18*D18</f>
        <v>1197.5</v>
      </c>
      <c r="I18" s="167">
        <f>SUM(H18)</f>
        <v>1197.5</v>
      </c>
      <c r="J18" s="186">
        <v>0.2</v>
      </c>
      <c r="K18" s="108">
        <v>24</v>
      </c>
      <c r="L18" s="108" t="s">
        <v>115</v>
      </c>
    </row>
    <row r="19" spans="1:12" ht="9" customHeight="1">
      <c r="A19" s="210"/>
      <c r="B19" s="210"/>
      <c r="C19" s="211"/>
      <c r="D19" s="212"/>
      <c r="E19" s="213"/>
      <c r="F19" s="212"/>
      <c r="G19" s="212"/>
      <c r="H19" s="212"/>
      <c r="I19" s="214"/>
      <c r="J19" s="215"/>
      <c r="K19" s="212"/>
      <c r="L19" s="212"/>
    </row>
    <row r="20" spans="1:12" ht="25.5">
      <c r="A20" s="188">
        <v>120</v>
      </c>
      <c r="B20" s="178" t="s">
        <v>283</v>
      </c>
      <c r="C20" s="105" t="s">
        <v>1160</v>
      </c>
      <c r="D20" s="51">
        <v>1000</v>
      </c>
      <c r="E20" s="89">
        <v>861.35</v>
      </c>
      <c r="F20" s="51">
        <v>72212</v>
      </c>
      <c r="G20" s="373">
        <v>0.599</v>
      </c>
      <c r="H20" s="374">
        <f>G20*D20</f>
        <v>599</v>
      </c>
      <c r="I20" s="177">
        <f>SUM(H20)</f>
        <v>599</v>
      </c>
      <c r="J20" s="114">
        <v>0.2</v>
      </c>
      <c r="K20" s="51">
        <v>96</v>
      </c>
      <c r="L20" s="51" t="s">
        <v>115</v>
      </c>
    </row>
    <row r="21" spans="1:12" ht="9" customHeight="1">
      <c r="A21" s="210"/>
      <c r="B21" s="210"/>
      <c r="C21" s="211"/>
      <c r="D21" s="212"/>
      <c r="E21" s="213"/>
      <c r="F21" s="212"/>
      <c r="G21" s="212"/>
      <c r="H21" s="212"/>
      <c r="I21" s="214"/>
      <c r="J21" s="215"/>
      <c r="K21" s="212"/>
      <c r="L21" s="212"/>
    </row>
    <row r="22" spans="1:12" ht="12.75">
      <c r="A22" s="188">
        <v>121</v>
      </c>
      <c r="B22" s="178" t="s">
        <v>283</v>
      </c>
      <c r="C22" s="105" t="s">
        <v>1158</v>
      </c>
      <c r="D22" s="51">
        <v>1500</v>
      </c>
      <c r="E22" s="89">
        <v>510.6</v>
      </c>
      <c r="F22" s="203" t="s">
        <v>970</v>
      </c>
      <c r="G22" s="199">
        <v>0.198</v>
      </c>
      <c r="H22" s="200">
        <v>297</v>
      </c>
      <c r="I22" s="171">
        <v>297</v>
      </c>
      <c r="J22" s="201">
        <v>0.2</v>
      </c>
      <c r="K22" s="198">
        <v>120</v>
      </c>
      <c r="L22" s="51" t="s">
        <v>950</v>
      </c>
    </row>
    <row r="23" spans="1:12" ht="9" customHeight="1">
      <c r="A23" s="210"/>
      <c r="B23" s="210"/>
      <c r="C23" s="211"/>
      <c r="D23" s="212"/>
      <c r="E23" s="213"/>
      <c r="F23" s="212"/>
      <c r="G23" s="212"/>
      <c r="H23" s="212"/>
      <c r="I23" s="214"/>
      <c r="J23" s="215"/>
      <c r="K23" s="212"/>
      <c r="L23" s="212"/>
    </row>
    <row r="24" spans="1:12" ht="12.75">
      <c r="A24" s="188">
        <v>122</v>
      </c>
      <c r="B24" s="178" t="s">
        <v>283</v>
      </c>
      <c r="C24" s="105" t="s">
        <v>1159</v>
      </c>
      <c r="D24" s="51">
        <v>1500</v>
      </c>
      <c r="E24" s="89">
        <v>1016.03</v>
      </c>
      <c r="F24" s="203" t="s">
        <v>971</v>
      </c>
      <c r="G24" s="199">
        <v>0.295</v>
      </c>
      <c r="H24" s="200">
        <v>442.5</v>
      </c>
      <c r="I24" s="171">
        <v>442.5</v>
      </c>
      <c r="J24" s="201">
        <v>0.2</v>
      </c>
      <c r="K24" s="198">
        <v>60</v>
      </c>
      <c r="L24" s="51" t="s">
        <v>950</v>
      </c>
    </row>
    <row r="25" spans="1:12" ht="9" customHeight="1">
      <c r="A25" s="210"/>
      <c r="B25" s="210"/>
      <c r="C25" s="211"/>
      <c r="D25" s="212"/>
      <c r="E25" s="213"/>
      <c r="F25" s="212"/>
      <c r="G25" s="212"/>
      <c r="H25" s="212"/>
      <c r="I25" s="214"/>
      <c r="J25" s="215"/>
      <c r="K25" s="212"/>
      <c r="L25" s="212"/>
    </row>
    <row r="26" spans="1:12" ht="25.5">
      <c r="A26" s="188">
        <v>123</v>
      </c>
      <c r="B26" s="178" t="s">
        <v>283</v>
      </c>
      <c r="C26" s="105" t="s">
        <v>211</v>
      </c>
      <c r="D26" s="51">
        <v>1200</v>
      </c>
      <c r="E26" s="89">
        <v>715.67</v>
      </c>
      <c r="F26" s="51">
        <v>2000000988</v>
      </c>
      <c r="G26" s="51" t="s">
        <v>1410</v>
      </c>
      <c r="H26" s="51" t="s">
        <v>1411</v>
      </c>
      <c r="I26" s="177" t="s">
        <v>1411</v>
      </c>
      <c r="J26" s="114">
        <v>0.2</v>
      </c>
      <c r="K26" s="51" t="s">
        <v>1409</v>
      </c>
      <c r="L26" s="51" t="s">
        <v>507</v>
      </c>
    </row>
    <row r="27" spans="1:12" ht="9" customHeight="1">
      <c r="A27" s="210"/>
      <c r="B27" s="210"/>
      <c r="C27" s="211"/>
      <c r="D27" s="212"/>
      <c r="E27" s="213"/>
      <c r="F27" s="212"/>
      <c r="G27" s="212"/>
      <c r="H27" s="212"/>
      <c r="I27" s="214"/>
      <c r="J27" s="215"/>
      <c r="K27" s="212"/>
      <c r="L27" s="212"/>
    </row>
    <row r="28" spans="1:12" ht="25.5">
      <c r="A28" s="377">
        <v>124</v>
      </c>
      <c r="B28" s="378" t="s">
        <v>283</v>
      </c>
      <c r="C28" s="379" t="s">
        <v>1112</v>
      </c>
      <c r="D28" s="110">
        <v>1200</v>
      </c>
      <c r="E28" s="265">
        <v>246.33</v>
      </c>
      <c r="F28" s="110">
        <v>2000000990</v>
      </c>
      <c r="G28" s="110" t="s">
        <v>1412</v>
      </c>
      <c r="H28" s="110" t="s">
        <v>1413</v>
      </c>
      <c r="I28" s="176" t="s">
        <v>1413</v>
      </c>
      <c r="J28" s="111">
        <v>0.2</v>
      </c>
      <c r="K28" s="110" t="s">
        <v>1408</v>
      </c>
      <c r="L28" s="110" t="s">
        <v>507</v>
      </c>
    </row>
    <row r="29" spans="1:12" ht="9" customHeight="1">
      <c r="A29" s="210"/>
      <c r="B29" s="210"/>
      <c r="C29" s="211"/>
      <c r="D29" s="212"/>
      <c r="E29" s="213"/>
      <c r="F29" s="212"/>
      <c r="G29" s="212"/>
      <c r="H29" s="212"/>
      <c r="I29" s="214"/>
      <c r="J29" s="215"/>
      <c r="K29" s="212"/>
      <c r="L29" s="212"/>
    </row>
    <row r="30" spans="1:12" ht="25.5">
      <c r="A30" s="188">
        <v>125</v>
      </c>
      <c r="B30" s="178" t="s">
        <v>283</v>
      </c>
      <c r="C30" s="105" t="s">
        <v>1157</v>
      </c>
      <c r="D30" s="51">
        <v>1200</v>
      </c>
      <c r="E30" s="89">
        <v>445.46</v>
      </c>
      <c r="F30" s="51">
        <v>2000000991</v>
      </c>
      <c r="G30" s="51" t="s">
        <v>1414</v>
      </c>
      <c r="H30" s="51" t="s">
        <v>1415</v>
      </c>
      <c r="I30" s="177" t="s">
        <v>1415</v>
      </c>
      <c r="J30" s="114">
        <v>0.2</v>
      </c>
      <c r="K30" s="51" t="s">
        <v>1409</v>
      </c>
      <c r="L30" s="51" t="s">
        <v>507</v>
      </c>
    </row>
    <row r="31" ht="12.75">
      <c r="I31" s="185">
        <f>SUM(I2:I30)</f>
        <v>12335</v>
      </c>
    </row>
  </sheetData>
  <printOptions/>
  <pageMargins left="0.17" right="0.17" top="0.36" bottom="0.41" header="0.17" footer="0.17"/>
  <pageSetup cellComments="asDisplayed" fitToHeight="1" fitToWidth="1" horizontalDpi="300" verticalDpi="300" orientation="landscape" paperSize="9" scale="83" r:id="rId1"/>
  <headerFooter alignWithMargins="0">
    <oddHeader>&amp;C&amp;A</oddHeader>
    <oddFooter>&amp;LMateriale sanitario&amp;RPagina &amp;P di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N29"/>
  <sheetViews>
    <sheetView showGridLines="0" zoomScale="75" zoomScaleNormal="75" zoomScaleSheetLayoutView="75" workbookViewId="0" topLeftCell="A13">
      <pane xSplit="1" topLeftCell="E1" activePane="topRight" state="frozen"/>
      <selection pane="topLeft" activeCell="C16" sqref="C16"/>
      <selection pane="topRight" activeCell="M30" sqref="M30"/>
    </sheetView>
  </sheetViews>
  <sheetFormatPr defaultColWidth="8.8515625" defaultRowHeight="12.75"/>
  <cols>
    <col min="1" max="1" width="7.28125" style="187" customWidth="1"/>
    <col min="2" max="2" width="8.7109375" style="187" customWidth="1"/>
    <col min="3" max="3" width="80.57421875" style="104" customWidth="1"/>
    <col min="4" max="4" width="7.7109375" style="91" customWidth="1"/>
    <col min="5" max="5" width="12.00390625" style="112" customWidth="1"/>
    <col min="6" max="6" width="11.421875" style="91" customWidth="1"/>
    <col min="7" max="7" width="8.00390625" style="91" customWidth="1"/>
    <col min="8" max="8" width="11.140625" style="91" customWidth="1"/>
    <col min="9" max="9" width="13.7109375" style="185" customWidth="1"/>
    <col min="10" max="10" width="4.7109375" style="119" customWidth="1"/>
    <col min="11" max="11" width="6.57421875" style="91" customWidth="1"/>
    <col min="12" max="12" width="16.7109375" style="91" customWidth="1"/>
    <col min="13" max="16384" width="8.8515625" style="91" customWidth="1"/>
  </cols>
  <sheetData>
    <row r="1" spans="1:12" ht="84.75" customHeight="1">
      <c r="A1" s="51" t="s">
        <v>1228</v>
      </c>
      <c r="B1" s="51" t="s">
        <v>475</v>
      </c>
      <c r="C1" s="133" t="s">
        <v>1226</v>
      </c>
      <c r="D1" s="51" t="s">
        <v>230</v>
      </c>
      <c r="E1" s="89" t="s">
        <v>1398</v>
      </c>
      <c r="F1" s="134" t="s">
        <v>476</v>
      </c>
      <c r="G1" s="134" t="s">
        <v>477</v>
      </c>
      <c r="H1" s="134" t="s">
        <v>1399</v>
      </c>
      <c r="I1" s="177" t="s">
        <v>564</v>
      </c>
      <c r="J1" s="135" t="s">
        <v>1171</v>
      </c>
      <c r="K1" s="134" t="s">
        <v>1172</v>
      </c>
      <c r="L1" s="51" t="s">
        <v>77</v>
      </c>
    </row>
    <row r="2" spans="1:12" ht="12.75">
      <c r="A2" s="188">
        <v>126</v>
      </c>
      <c r="B2" s="178"/>
      <c r="C2" s="105" t="s">
        <v>1232</v>
      </c>
      <c r="D2" s="51">
        <v>1000</v>
      </c>
      <c r="E2" s="89">
        <v>1600</v>
      </c>
      <c r="F2" s="51">
        <v>1001</v>
      </c>
      <c r="G2" s="380">
        <v>0.44</v>
      </c>
      <c r="H2" s="202">
        <v>440</v>
      </c>
      <c r="I2" s="177">
        <v>440</v>
      </c>
      <c r="J2" s="114">
        <v>0.2</v>
      </c>
      <c r="K2" s="51">
        <v>40</v>
      </c>
      <c r="L2" s="51" t="s">
        <v>927</v>
      </c>
    </row>
    <row r="3" spans="1:12" ht="9" customHeight="1">
      <c r="A3" s="210"/>
      <c r="B3" s="210"/>
      <c r="C3" s="211"/>
      <c r="D3" s="212"/>
      <c r="E3" s="213"/>
      <c r="F3" s="212"/>
      <c r="G3" s="212"/>
      <c r="H3" s="212"/>
      <c r="I3" s="214"/>
      <c r="J3" s="215"/>
      <c r="K3" s="212"/>
      <c r="L3" s="252"/>
    </row>
    <row r="4" spans="1:12" ht="73.5" customHeight="1">
      <c r="A4" s="188">
        <v>127</v>
      </c>
      <c r="B4" s="178" t="s">
        <v>1180</v>
      </c>
      <c r="C4" s="115" t="s">
        <v>1236</v>
      </c>
      <c r="D4" s="370">
        <v>50</v>
      </c>
      <c r="E4" s="89">
        <f>22*D4</f>
        <v>1100</v>
      </c>
      <c r="F4" s="51" t="s">
        <v>119</v>
      </c>
      <c r="G4" s="371">
        <v>8.9</v>
      </c>
      <c r="H4" s="371">
        <v>445</v>
      </c>
      <c r="I4" s="177">
        <v>445</v>
      </c>
      <c r="J4" s="114">
        <v>0.2</v>
      </c>
      <c r="K4" s="51" t="s">
        <v>118</v>
      </c>
      <c r="L4" s="51" t="s">
        <v>117</v>
      </c>
    </row>
    <row r="5" spans="1:12" ht="9" customHeight="1">
      <c r="A5" s="210"/>
      <c r="B5" s="210"/>
      <c r="C5" s="211"/>
      <c r="D5" s="212"/>
      <c r="E5" s="213"/>
      <c r="F5" s="212"/>
      <c r="G5" s="212"/>
      <c r="H5" s="212"/>
      <c r="I5" s="214"/>
      <c r="J5" s="215"/>
      <c r="K5" s="212"/>
      <c r="L5" s="212"/>
    </row>
    <row r="6" spans="1:14" ht="57" customHeight="1">
      <c r="A6" s="188">
        <v>128</v>
      </c>
      <c r="B6" s="178" t="s">
        <v>1180</v>
      </c>
      <c r="C6" s="115" t="s">
        <v>383</v>
      </c>
      <c r="D6" s="51">
        <v>150</v>
      </c>
      <c r="E6" s="89">
        <f>22*D6</f>
        <v>3300</v>
      </c>
      <c r="F6" s="51" t="s">
        <v>120</v>
      </c>
      <c r="G6" s="371">
        <v>8.9</v>
      </c>
      <c r="H6" s="371">
        <v>1335</v>
      </c>
      <c r="I6" s="177">
        <v>1335</v>
      </c>
      <c r="J6" s="114">
        <v>0.2</v>
      </c>
      <c r="K6" s="51" t="s">
        <v>118</v>
      </c>
      <c r="L6" s="51" t="s">
        <v>117</v>
      </c>
      <c r="N6" s="212"/>
    </row>
    <row r="7" spans="1:12" ht="9" customHeight="1">
      <c r="A7" s="210"/>
      <c r="B7" s="210"/>
      <c r="C7" s="211"/>
      <c r="D7" s="212"/>
      <c r="E7" s="213"/>
      <c r="F7" s="212"/>
      <c r="G7" s="212"/>
      <c r="H7" s="212"/>
      <c r="I7" s="214"/>
      <c r="J7" s="215"/>
      <c r="K7" s="212"/>
      <c r="L7" s="212"/>
    </row>
    <row r="8" spans="1:12" ht="59.25" customHeight="1">
      <c r="A8" s="188">
        <v>129</v>
      </c>
      <c r="B8" s="178" t="s">
        <v>1180</v>
      </c>
      <c r="C8" s="115" t="s">
        <v>382</v>
      </c>
      <c r="D8" s="51">
        <v>400</v>
      </c>
      <c r="E8" s="89">
        <f>22*D8</f>
        <v>8800</v>
      </c>
      <c r="F8" s="51" t="s">
        <v>121</v>
      </c>
      <c r="G8" s="371">
        <v>8.9</v>
      </c>
      <c r="H8" s="371">
        <v>3560</v>
      </c>
      <c r="I8" s="177">
        <v>3560</v>
      </c>
      <c r="J8" s="114">
        <v>0.2</v>
      </c>
      <c r="K8" s="51" t="s">
        <v>118</v>
      </c>
      <c r="L8" s="51" t="s">
        <v>117</v>
      </c>
    </row>
    <row r="9" spans="1:12" ht="9" customHeight="1">
      <c r="A9" s="210"/>
      <c r="B9" s="210"/>
      <c r="C9" s="211"/>
      <c r="D9" s="212"/>
      <c r="E9" s="213"/>
      <c r="F9" s="212"/>
      <c r="G9" s="212"/>
      <c r="H9" s="212"/>
      <c r="I9" s="214"/>
      <c r="J9" s="215"/>
      <c r="K9" s="212"/>
      <c r="L9" s="212"/>
    </row>
    <row r="10" spans="1:12" ht="33" customHeight="1">
      <c r="A10" s="173">
        <v>130</v>
      </c>
      <c r="B10" s="194" t="s">
        <v>1179</v>
      </c>
      <c r="C10" s="120" t="s">
        <v>527</v>
      </c>
      <c r="D10" s="76">
        <v>1000</v>
      </c>
      <c r="E10" s="470">
        <f>10.925*D10</f>
        <v>10925</v>
      </c>
      <c r="F10" s="76">
        <v>191125</v>
      </c>
      <c r="G10" s="541">
        <v>8.5</v>
      </c>
      <c r="H10" s="541">
        <v>8500</v>
      </c>
      <c r="I10" s="474">
        <v>8500</v>
      </c>
      <c r="J10" s="472">
        <v>0.2</v>
      </c>
      <c r="K10" s="76" t="s">
        <v>118</v>
      </c>
      <c r="L10" s="76" t="s">
        <v>117</v>
      </c>
    </row>
    <row r="11" spans="1:10" s="259" customFormat="1" ht="9" customHeight="1">
      <c r="A11" s="253"/>
      <c r="B11" s="253"/>
      <c r="C11" s="487"/>
      <c r="E11" s="410"/>
      <c r="I11" s="411"/>
      <c r="J11" s="412"/>
    </row>
    <row r="12" spans="1:12" ht="25.5">
      <c r="A12" s="175">
        <v>131</v>
      </c>
      <c r="B12" s="169" t="s">
        <v>1179</v>
      </c>
      <c r="C12" s="103" t="s">
        <v>528</v>
      </c>
      <c r="D12" s="108">
        <v>150</v>
      </c>
      <c r="E12" s="170">
        <f>11.96*D12</f>
        <v>1794.0000000000002</v>
      </c>
      <c r="F12" s="108">
        <v>191138</v>
      </c>
      <c r="G12" s="483">
        <v>8.5</v>
      </c>
      <c r="H12" s="483">
        <v>1275</v>
      </c>
      <c r="I12" s="167">
        <v>1275</v>
      </c>
      <c r="J12" s="186">
        <v>0.2</v>
      </c>
      <c r="K12" s="108" t="s">
        <v>118</v>
      </c>
      <c r="L12" s="108" t="s">
        <v>117</v>
      </c>
    </row>
    <row r="13" spans="1:12" ht="9" customHeight="1">
      <c r="A13" s="210"/>
      <c r="B13" s="210"/>
      <c r="C13" s="211"/>
      <c r="D13" s="212"/>
      <c r="E13" s="213"/>
      <c r="F13" s="212"/>
      <c r="G13" s="212"/>
      <c r="H13" s="212"/>
      <c r="I13" s="214"/>
      <c r="J13" s="215"/>
      <c r="K13" s="212"/>
      <c r="L13" s="212"/>
    </row>
    <row r="14" spans="1:12" ht="38.25">
      <c r="A14" s="188">
        <v>132</v>
      </c>
      <c r="B14" s="178" t="s">
        <v>336</v>
      </c>
      <c r="C14" s="105" t="s">
        <v>13</v>
      </c>
      <c r="D14" s="51">
        <v>600</v>
      </c>
      <c r="E14" s="89">
        <v>1283.4</v>
      </c>
      <c r="F14" s="381">
        <v>18808</v>
      </c>
      <c r="G14" s="382">
        <v>1.3</v>
      </c>
      <c r="H14" s="126">
        <v>780</v>
      </c>
      <c r="I14" s="176">
        <v>780</v>
      </c>
      <c r="J14" s="124">
        <v>20</v>
      </c>
      <c r="K14" s="383" t="s">
        <v>1082</v>
      </c>
      <c r="L14" s="51" t="s">
        <v>1081</v>
      </c>
    </row>
    <row r="15" spans="1:12" ht="9" customHeight="1">
      <c r="A15" s="210"/>
      <c r="B15" s="210"/>
      <c r="C15" s="211"/>
      <c r="D15" s="212"/>
      <c r="E15" s="213"/>
      <c r="F15" s="212"/>
      <c r="G15" s="212"/>
      <c r="H15" s="212"/>
      <c r="I15" s="214"/>
      <c r="J15" s="215"/>
      <c r="K15" s="212"/>
      <c r="L15" s="212"/>
    </row>
    <row r="16" spans="1:12" ht="12.75">
      <c r="A16" s="173">
        <v>133</v>
      </c>
      <c r="B16" s="194" t="s">
        <v>336</v>
      </c>
      <c r="C16" s="120" t="s">
        <v>1441</v>
      </c>
      <c r="D16" s="76">
        <v>200</v>
      </c>
      <c r="E16" s="89">
        <v>34.5</v>
      </c>
      <c r="F16" s="51">
        <v>3084</v>
      </c>
      <c r="G16" s="51">
        <v>0.15</v>
      </c>
      <c r="H16" s="88">
        <v>30</v>
      </c>
      <c r="I16" s="177">
        <v>30</v>
      </c>
      <c r="J16" s="384">
        <v>0.1</v>
      </c>
      <c r="K16" s="51">
        <v>100</v>
      </c>
      <c r="L16" s="51" t="s">
        <v>1342</v>
      </c>
    </row>
    <row r="17" spans="1:12" ht="9" customHeight="1">
      <c r="A17" s="253"/>
      <c r="B17" s="253"/>
      <c r="C17" s="254"/>
      <c r="D17" s="259"/>
      <c r="E17" s="256"/>
      <c r="F17" s="252"/>
      <c r="G17" s="252"/>
      <c r="H17" s="252"/>
      <c r="I17" s="257"/>
      <c r="J17" s="260"/>
      <c r="K17" s="252"/>
      <c r="L17" s="252"/>
    </row>
    <row r="18" spans="1:12" ht="12.75">
      <c r="A18" s="175">
        <v>134</v>
      </c>
      <c r="B18" s="169" t="s">
        <v>284</v>
      </c>
      <c r="C18" s="103" t="s">
        <v>1596</v>
      </c>
      <c r="D18" s="108">
        <v>800</v>
      </c>
      <c r="E18" s="89">
        <f>85.1*D18</f>
        <v>68080</v>
      </c>
      <c r="F18" s="110" t="s">
        <v>1314</v>
      </c>
      <c r="G18" s="125">
        <v>85</v>
      </c>
      <c r="H18" s="125">
        <f>G18*D18</f>
        <v>68000</v>
      </c>
      <c r="I18" s="176">
        <f>SUM(H18)</f>
        <v>68000</v>
      </c>
      <c r="J18" s="111">
        <v>0.2</v>
      </c>
      <c r="K18" s="110">
        <v>6</v>
      </c>
      <c r="L18" s="110" t="s">
        <v>1313</v>
      </c>
    </row>
    <row r="19" spans="1:12" ht="9" customHeight="1">
      <c r="A19" s="210"/>
      <c r="B19" s="210"/>
      <c r="C19" s="211"/>
      <c r="D19" s="212"/>
      <c r="E19" s="213"/>
      <c r="F19" s="212"/>
      <c r="G19" s="212"/>
      <c r="H19" s="212"/>
      <c r="I19" s="214"/>
      <c r="J19" s="215"/>
      <c r="K19" s="212"/>
      <c r="L19" s="252"/>
    </row>
    <row r="20" spans="1:12" ht="12.75">
      <c r="A20" s="188">
        <v>135</v>
      </c>
      <c r="B20" s="178" t="s">
        <v>285</v>
      </c>
      <c r="C20" s="105" t="s">
        <v>1388</v>
      </c>
      <c r="D20" s="51">
        <v>100</v>
      </c>
      <c r="E20" s="89">
        <v>614.1</v>
      </c>
      <c r="F20" s="117">
        <v>2301391100</v>
      </c>
      <c r="G20" s="51" t="s">
        <v>1416</v>
      </c>
      <c r="H20" s="51" t="s">
        <v>1417</v>
      </c>
      <c r="I20" s="367">
        <v>290</v>
      </c>
      <c r="J20" s="114">
        <v>0.2</v>
      </c>
      <c r="K20" s="51" t="s">
        <v>133</v>
      </c>
      <c r="L20" s="51" t="s">
        <v>507</v>
      </c>
    </row>
    <row r="21" spans="1:12" ht="9" customHeight="1">
      <c r="A21" s="210"/>
      <c r="B21" s="210"/>
      <c r="C21" s="211"/>
      <c r="D21" s="212"/>
      <c r="E21" s="213"/>
      <c r="F21" s="212"/>
      <c r="G21" s="212"/>
      <c r="H21" s="212"/>
      <c r="I21" s="214"/>
      <c r="J21" s="215"/>
      <c r="K21" s="212"/>
      <c r="L21" s="212"/>
    </row>
    <row r="22" spans="1:12" ht="12.75">
      <c r="A22" s="188">
        <v>136</v>
      </c>
      <c r="B22" s="178" t="s">
        <v>285</v>
      </c>
      <c r="C22" s="105" t="s">
        <v>1387</v>
      </c>
      <c r="D22" s="51">
        <v>100</v>
      </c>
      <c r="E22" s="89">
        <v>614.1</v>
      </c>
      <c r="F22" s="117">
        <v>2301390500</v>
      </c>
      <c r="G22" s="51" t="s">
        <v>1416</v>
      </c>
      <c r="H22" s="51" t="s">
        <v>1417</v>
      </c>
      <c r="I22" s="367">
        <v>290</v>
      </c>
      <c r="J22" s="114">
        <v>0.2</v>
      </c>
      <c r="K22" s="51" t="s">
        <v>133</v>
      </c>
      <c r="L22" s="51" t="s">
        <v>507</v>
      </c>
    </row>
    <row r="23" spans="1:12" ht="9" customHeight="1">
      <c r="A23" s="210"/>
      <c r="B23" s="210"/>
      <c r="C23" s="211"/>
      <c r="D23" s="212"/>
      <c r="E23" s="213"/>
      <c r="F23" s="212"/>
      <c r="G23" s="212"/>
      <c r="H23" s="212"/>
      <c r="I23" s="214"/>
      <c r="J23" s="215"/>
      <c r="K23" s="212"/>
      <c r="L23" s="212"/>
    </row>
    <row r="24" spans="1:12" ht="12.75">
      <c r="A24" s="188">
        <v>137</v>
      </c>
      <c r="B24" s="178" t="s">
        <v>285</v>
      </c>
      <c r="C24" s="105" t="s">
        <v>169</v>
      </c>
      <c r="D24" s="51">
        <v>100</v>
      </c>
      <c r="E24" s="89">
        <v>614.1</v>
      </c>
      <c r="F24" s="51">
        <v>2301390000</v>
      </c>
      <c r="G24" s="51" t="s">
        <v>1416</v>
      </c>
      <c r="H24" s="51" t="s">
        <v>1417</v>
      </c>
      <c r="I24" s="367">
        <v>290</v>
      </c>
      <c r="J24" s="114">
        <v>0.2</v>
      </c>
      <c r="K24" s="51" t="s">
        <v>133</v>
      </c>
      <c r="L24" s="51" t="s">
        <v>507</v>
      </c>
    </row>
    <row r="26" ht="13.5" thickBot="1"/>
    <row r="27" spans="9:10" ht="13.5" thickBot="1">
      <c r="I27" s="579">
        <f>I2+I4+I6+I8+I10+I12+I14+I18+I20+I22+I24</f>
        <v>85205</v>
      </c>
      <c r="J27" s="113">
        <v>0.2</v>
      </c>
    </row>
    <row r="28" ht="12.75">
      <c r="J28" s="113"/>
    </row>
    <row r="29" spans="9:10" ht="12.75">
      <c r="I29" s="177">
        <v>30</v>
      </c>
      <c r="J29" s="113">
        <v>0.1</v>
      </c>
    </row>
  </sheetData>
  <printOptions/>
  <pageMargins left="0.17" right="0.17" top="0.36" bottom="0.41" header="0.17" footer="0.17"/>
  <pageSetup cellComments="asDisplayed" fitToHeight="1" fitToWidth="1" horizontalDpi="300" verticalDpi="300" orientation="landscape" paperSize="9" scale="79" r:id="rId1"/>
  <headerFooter alignWithMargins="0">
    <oddHeader>&amp;C&amp;A</oddHeader>
    <oddFooter>&amp;LMateriale sanitario&amp;RPagina &amp;P di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P29"/>
  <sheetViews>
    <sheetView showGridLines="0" zoomScale="75" zoomScaleNormal="75" zoomScaleSheetLayoutView="75" workbookViewId="0" topLeftCell="A13">
      <pane xSplit="1" topLeftCell="D1" activePane="topRight" state="frozen"/>
      <selection pane="topLeft" activeCell="C16" sqref="C16"/>
      <selection pane="topRight" activeCell="L31" sqref="L31"/>
    </sheetView>
  </sheetViews>
  <sheetFormatPr defaultColWidth="8.8515625" defaultRowHeight="12.75"/>
  <cols>
    <col min="1" max="1" width="7.28125" style="187" customWidth="1"/>
    <col min="2" max="2" width="13.00390625" style="187" customWidth="1"/>
    <col min="3" max="3" width="61.7109375" style="104" customWidth="1"/>
    <col min="4" max="4" width="9.00390625" style="91" customWidth="1"/>
    <col min="5" max="5" width="13.140625" style="112" bestFit="1" customWidth="1"/>
    <col min="6" max="6" width="14.7109375" style="91" customWidth="1"/>
    <col min="7" max="7" width="10.57421875" style="91" customWidth="1"/>
    <col min="8" max="9" width="12.140625" style="185" customWidth="1"/>
    <col min="10" max="10" width="4.57421875" style="119" customWidth="1"/>
    <col min="11" max="11" width="5.7109375" style="91" customWidth="1"/>
    <col min="12" max="12" width="17.421875" style="91" customWidth="1"/>
    <col min="13" max="16384" width="8.8515625" style="91" customWidth="1"/>
  </cols>
  <sheetData>
    <row r="1" spans="1:12" ht="84.75" customHeight="1" thickTop="1">
      <c r="A1" s="76" t="s">
        <v>1228</v>
      </c>
      <c r="B1" s="77" t="s">
        <v>475</v>
      </c>
      <c r="C1" s="390" t="s">
        <v>1226</v>
      </c>
      <c r="D1" s="74" t="s">
        <v>230</v>
      </c>
      <c r="E1" s="78" t="s">
        <v>1398</v>
      </c>
      <c r="F1" s="79" t="s">
        <v>476</v>
      </c>
      <c r="G1" s="79" t="s">
        <v>477</v>
      </c>
      <c r="H1" s="179" t="s">
        <v>1399</v>
      </c>
      <c r="I1" s="179" t="s">
        <v>564</v>
      </c>
      <c r="J1" s="80" t="s">
        <v>1171</v>
      </c>
      <c r="K1" s="79" t="s">
        <v>1172</v>
      </c>
      <c r="L1" s="76" t="s">
        <v>77</v>
      </c>
    </row>
    <row r="2" spans="1:12" ht="12.75">
      <c r="A2" s="596">
        <v>141</v>
      </c>
      <c r="B2" s="178" t="s">
        <v>338</v>
      </c>
      <c r="C2" s="105" t="s">
        <v>1419</v>
      </c>
      <c r="D2" s="51">
        <v>500</v>
      </c>
      <c r="E2" s="617">
        <v>677.35</v>
      </c>
      <c r="F2" s="51">
        <v>55728</v>
      </c>
      <c r="G2" s="373">
        <v>0.119</v>
      </c>
      <c r="H2" s="177">
        <f>G2*D2</f>
        <v>59.5</v>
      </c>
      <c r="I2" s="615">
        <f>SUM(H2:H6)</f>
        <v>592.15</v>
      </c>
      <c r="J2" s="114">
        <v>0.2</v>
      </c>
      <c r="K2" s="51">
        <v>5</v>
      </c>
      <c r="L2" s="614" t="s">
        <v>115</v>
      </c>
    </row>
    <row r="3" spans="1:12" ht="12.75">
      <c r="A3" s="597"/>
      <c r="B3" s="178" t="s">
        <v>338</v>
      </c>
      <c r="C3" s="105" t="s">
        <v>1420</v>
      </c>
      <c r="D3" s="51">
        <v>500</v>
      </c>
      <c r="E3" s="617"/>
      <c r="F3" s="51">
        <v>55756</v>
      </c>
      <c r="G3" s="373">
        <v>0.1708</v>
      </c>
      <c r="H3" s="177">
        <f>G3*D3</f>
        <v>85.4</v>
      </c>
      <c r="I3" s="615"/>
      <c r="J3" s="114">
        <v>0.2</v>
      </c>
      <c r="K3" s="51">
        <v>5</v>
      </c>
      <c r="L3" s="614"/>
    </row>
    <row r="4" spans="1:12" ht="12.75">
      <c r="A4" s="597"/>
      <c r="B4" s="178" t="s">
        <v>338</v>
      </c>
      <c r="C4" s="105" t="s">
        <v>238</v>
      </c>
      <c r="D4" s="51">
        <v>500</v>
      </c>
      <c r="E4" s="617"/>
      <c r="F4" s="51">
        <v>55757</v>
      </c>
      <c r="G4" s="373">
        <v>0.2055</v>
      </c>
      <c r="H4" s="177">
        <f>G4*D4</f>
        <v>102.75</v>
      </c>
      <c r="I4" s="615"/>
      <c r="J4" s="114">
        <v>0.2</v>
      </c>
      <c r="K4" s="51">
        <v>5</v>
      </c>
      <c r="L4" s="614"/>
    </row>
    <row r="5" spans="1:12" ht="12.75">
      <c r="A5" s="597"/>
      <c r="B5" s="178" t="s">
        <v>338</v>
      </c>
      <c r="C5" s="105" t="s">
        <v>239</v>
      </c>
      <c r="D5" s="51">
        <v>500</v>
      </c>
      <c r="E5" s="617"/>
      <c r="F5" s="51">
        <v>55729</v>
      </c>
      <c r="G5" s="373">
        <v>0.251</v>
      </c>
      <c r="H5" s="177">
        <f>G5*D5</f>
        <v>125.5</v>
      </c>
      <c r="I5" s="615"/>
      <c r="J5" s="114">
        <v>0.2</v>
      </c>
      <c r="K5" s="51">
        <v>5</v>
      </c>
      <c r="L5" s="614"/>
    </row>
    <row r="6" spans="1:12" ht="12.75">
      <c r="A6" s="598"/>
      <c r="B6" s="178" t="s">
        <v>338</v>
      </c>
      <c r="C6" s="105" t="s">
        <v>168</v>
      </c>
      <c r="D6" s="51">
        <v>500</v>
      </c>
      <c r="E6" s="617"/>
      <c r="F6" s="51">
        <v>55707</v>
      </c>
      <c r="G6" s="373">
        <v>0.438</v>
      </c>
      <c r="H6" s="177">
        <f>G6*D6</f>
        <v>219</v>
      </c>
      <c r="I6" s="615"/>
      <c r="J6" s="114">
        <v>0.2</v>
      </c>
      <c r="K6" s="51">
        <v>5</v>
      </c>
      <c r="L6" s="614"/>
    </row>
    <row r="7" spans="1:12" ht="9" customHeight="1">
      <c r="A7" s="210"/>
      <c r="B7" s="210"/>
      <c r="C7" s="211"/>
      <c r="D7" s="212"/>
      <c r="E7" s="213"/>
      <c r="F7" s="212"/>
      <c r="G7" s="212"/>
      <c r="H7" s="214"/>
      <c r="I7" s="214"/>
      <c r="J7" s="215"/>
      <c r="K7" s="212"/>
      <c r="L7" s="252"/>
    </row>
    <row r="8" spans="1:12" ht="13.5" customHeight="1">
      <c r="A8" s="188">
        <v>142</v>
      </c>
      <c r="B8" s="178" t="s">
        <v>286</v>
      </c>
      <c r="C8" s="115" t="s">
        <v>194</v>
      </c>
      <c r="D8" s="51">
        <v>80</v>
      </c>
      <c r="E8" s="89">
        <f>13.94*D8</f>
        <v>1115.2</v>
      </c>
      <c r="F8" s="51">
        <v>8927</v>
      </c>
      <c r="G8" s="88">
        <v>8.4</v>
      </c>
      <c r="H8" s="177">
        <f>D8*G8</f>
        <v>672</v>
      </c>
      <c r="I8" s="177">
        <f>G8*D8</f>
        <v>672</v>
      </c>
      <c r="J8" s="114">
        <v>0.2</v>
      </c>
      <c r="K8" s="51">
        <v>4</v>
      </c>
      <c r="L8" s="51" t="s">
        <v>1549</v>
      </c>
    </row>
    <row r="9" spans="1:12" ht="9" customHeight="1">
      <c r="A9" s="210"/>
      <c r="B9" s="210"/>
      <c r="C9" s="211"/>
      <c r="D9" s="212"/>
      <c r="E9" s="213"/>
      <c r="F9" s="212"/>
      <c r="G9" s="212"/>
      <c r="H9" s="214"/>
      <c r="I9" s="214"/>
      <c r="J9" s="215"/>
      <c r="K9" s="212"/>
      <c r="L9" s="252"/>
    </row>
    <row r="10" spans="1:12" ht="12.75">
      <c r="A10" s="188">
        <v>143</v>
      </c>
      <c r="B10" s="178" t="s">
        <v>286</v>
      </c>
      <c r="C10" s="115" t="s">
        <v>1544</v>
      </c>
      <c r="D10" s="51">
        <v>80</v>
      </c>
      <c r="E10" s="89">
        <f>27.58*D10</f>
        <v>2206.3999999999996</v>
      </c>
      <c r="F10" s="51">
        <v>11625</v>
      </c>
      <c r="G10" s="88">
        <v>16.95</v>
      </c>
      <c r="H10" s="177">
        <f>D10*G10</f>
        <v>1356</v>
      </c>
      <c r="I10" s="177">
        <f>G10*D10</f>
        <v>1356</v>
      </c>
      <c r="J10" s="114">
        <v>0.2</v>
      </c>
      <c r="K10" s="51">
        <v>1</v>
      </c>
      <c r="L10" s="51" t="s">
        <v>1549</v>
      </c>
    </row>
    <row r="11" spans="1:12" ht="9" customHeight="1">
      <c r="A11" s="210"/>
      <c r="B11" s="210"/>
      <c r="C11" s="211"/>
      <c r="D11" s="212"/>
      <c r="E11" s="213"/>
      <c r="F11" s="212"/>
      <c r="G11" s="212"/>
      <c r="H11" s="214"/>
      <c r="I11" s="214"/>
      <c r="J11" s="215"/>
      <c r="K11" s="212"/>
      <c r="L11" s="252"/>
    </row>
    <row r="12" spans="1:12" ht="12.75">
      <c r="A12" s="188">
        <v>144</v>
      </c>
      <c r="B12" s="178" t="s">
        <v>286</v>
      </c>
      <c r="C12" s="115" t="s">
        <v>1519</v>
      </c>
      <c r="D12" s="51">
        <v>80</v>
      </c>
      <c r="E12" s="89">
        <f>39.1*D12</f>
        <v>3128</v>
      </c>
      <c r="F12" s="51">
        <v>11626</v>
      </c>
      <c r="G12" s="88">
        <v>26.3</v>
      </c>
      <c r="H12" s="177">
        <f>D12*G12</f>
        <v>2104</v>
      </c>
      <c r="I12" s="177">
        <f>G12*D12</f>
        <v>2104</v>
      </c>
      <c r="J12" s="114">
        <v>0.2</v>
      </c>
      <c r="K12" s="51">
        <v>1</v>
      </c>
      <c r="L12" s="51" t="s">
        <v>1549</v>
      </c>
    </row>
    <row r="13" spans="1:12" ht="9" customHeight="1">
      <c r="A13" s="210"/>
      <c r="B13" s="210"/>
      <c r="C13" s="211"/>
      <c r="D13" s="212"/>
      <c r="E13" s="213"/>
      <c r="F13" s="212"/>
      <c r="G13" s="212"/>
      <c r="H13" s="214"/>
      <c r="I13" s="214"/>
      <c r="J13" s="215"/>
      <c r="K13" s="212"/>
      <c r="L13" s="212"/>
    </row>
    <row r="14" spans="1:16" ht="25.5">
      <c r="A14" s="188">
        <v>145</v>
      </c>
      <c r="B14" s="178" t="s">
        <v>286</v>
      </c>
      <c r="C14" s="115" t="s">
        <v>1543</v>
      </c>
      <c r="D14" s="51">
        <v>80</v>
      </c>
      <c r="E14" s="89">
        <f>107.237*D14</f>
        <v>8578.96</v>
      </c>
      <c r="F14" s="51" t="s">
        <v>931</v>
      </c>
      <c r="G14" s="118">
        <v>81.99</v>
      </c>
      <c r="H14" s="177">
        <v>6559.2</v>
      </c>
      <c r="I14" s="177">
        <v>6559.2</v>
      </c>
      <c r="J14" s="114">
        <v>0.2</v>
      </c>
      <c r="K14" s="110" t="s">
        <v>932</v>
      </c>
      <c r="L14" s="370" t="s">
        <v>927</v>
      </c>
      <c r="M14" s="90"/>
      <c r="N14" s="90"/>
      <c r="O14" s="90"/>
      <c r="P14" s="90"/>
    </row>
    <row r="15" spans="1:16" ht="9" customHeight="1">
      <c r="A15" s="210"/>
      <c r="B15" s="210"/>
      <c r="C15" s="211"/>
      <c r="D15" s="212"/>
      <c r="E15" s="213"/>
      <c r="F15" s="212"/>
      <c r="G15" s="212"/>
      <c r="H15" s="214"/>
      <c r="I15" s="214"/>
      <c r="J15" s="215"/>
      <c r="K15" s="212"/>
      <c r="L15" s="212"/>
      <c r="M15" s="90"/>
      <c r="N15" s="90"/>
      <c r="O15" s="90"/>
      <c r="P15" s="90"/>
    </row>
    <row r="16" spans="1:16" s="81" customFormat="1" ht="30.75" customHeight="1">
      <c r="A16" s="188">
        <v>148</v>
      </c>
      <c r="B16" s="178" t="s">
        <v>370</v>
      </c>
      <c r="C16" s="105" t="s">
        <v>1215</v>
      </c>
      <c r="D16" s="51">
        <v>3000</v>
      </c>
      <c r="E16" s="89">
        <v>2725.5</v>
      </c>
      <c r="F16" s="51" t="s">
        <v>888</v>
      </c>
      <c r="G16" s="197">
        <v>0.907</v>
      </c>
      <c r="H16" s="177">
        <v>2721</v>
      </c>
      <c r="I16" s="177">
        <v>2721</v>
      </c>
      <c r="J16" s="114">
        <v>0.2</v>
      </c>
      <c r="K16" s="51" t="s">
        <v>887</v>
      </c>
      <c r="L16" s="110" t="s">
        <v>884</v>
      </c>
      <c r="M16" s="90"/>
      <c r="N16" s="90"/>
      <c r="O16" s="90"/>
      <c r="P16" s="90"/>
    </row>
    <row r="17" spans="1:16" s="123" customFormat="1" ht="9" customHeight="1">
      <c r="A17" s="387"/>
      <c r="B17" s="387"/>
      <c r="C17" s="388"/>
      <c r="D17" s="261"/>
      <c r="E17" s="256"/>
      <c r="F17" s="252"/>
      <c r="G17" s="252"/>
      <c r="H17" s="257"/>
      <c r="I17" s="257"/>
      <c r="J17" s="260"/>
      <c r="K17" s="252"/>
      <c r="L17" s="212"/>
      <c r="M17" s="90"/>
      <c r="N17" s="90"/>
      <c r="O17" s="90"/>
      <c r="P17" s="90"/>
    </row>
    <row r="18" spans="1:16" ht="25.5">
      <c r="A18" s="175">
        <v>149</v>
      </c>
      <c r="B18" s="169" t="s">
        <v>370</v>
      </c>
      <c r="C18" s="103" t="s">
        <v>1216</v>
      </c>
      <c r="D18" s="108">
        <v>100</v>
      </c>
      <c r="E18" s="89">
        <v>133.4</v>
      </c>
      <c r="F18" s="51" t="s">
        <v>889</v>
      </c>
      <c r="G18" s="197">
        <v>1.326</v>
      </c>
      <c r="H18" s="177">
        <v>132.6</v>
      </c>
      <c r="I18" s="177">
        <v>132.6</v>
      </c>
      <c r="J18" s="114">
        <v>0.2</v>
      </c>
      <c r="K18" s="51" t="s">
        <v>890</v>
      </c>
      <c r="L18" s="110" t="s">
        <v>884</v>
      </c>
      <c r="M18" s="90"/>
      <c r="N18" s="90"/>
      <c r="O18" s="90"/>
      <c r="P18" s="90"/>
    </row>
    <row r="19" spans="1:16" ht="9" customHeight="1">
      <c r="A19" s="210"/>
      <c r="B19" s="210"/>
      <c r="C19" s="211"/>
      <c r="D19" s="212"/>
      <c r="E19" s="213"/>
      <c r="F19" s="212"/>
      <c r="G19" s="212"/>
      <c r="H19" s="214"/>
      <c r="I19" s="214"/>
      <c r="J19" s="215"/>
      <c r="K19" s="212"/>
      <c r="L19" s="212"/>
      <c r="M19" s="90"/>
      <c r="N19" s="90"/>
      <c r="O19" s="90"/>
      <c r="P19" s="90"/>
    </row>
    <row r="20" spans="1:16" ht="15.75" customHeight="1">
      <c r="A20" s="173">
        <v>151</v>
      </c>
      <c r="B20" s="194" t="s">
        <v>370</v>
      </c>
      <c r="C20" s="385" t="s">
        <v>662</v>
      </c>
      <c r="D20" s="76">
        <v>1000</v>
      </c>
      <c r="E20" s="89">
        <v>1030</v>
      </c>
      <c r="F20" s="51" t="s">
        <v>903</v>
      </c>
      <c r="G20" s="51">
        <v>0.1</v>
      </c>
      <c r="H20" s="177">
        <f>+D20*G20</f>
        <v>100</v>
      </c>
      <c r="I20" s="177">
        <v>100</v>
      </c>
      <c r="J20" s="114">
        <v>0.2</v>
      </c>
      <c r="K20" s="51">
        <v>250</v>
      </c>
      <c r="L20" s="51" t="s">
        <v>894</v>
      </c>
      <c r="M20" s="90"/>
      <c r="N20" s="90"/>
      <c r="O20" s="90"/>
      <c r="P20" s="90"/>
    </row>
    <row r="21" spans="1:16" s="81" customFormat="1" ht="9" customHeight="1">
      <c r="A21" s="253"/>
      <c r="B21" s="253"/>
      <c r="C21" s="389"/>
      <c r="D21" s="259"/>
      <c r="E21" s="256"/>
      <c r="F21" s="252"/>
      <c r="G21" s="252"/>
      <c r="H21" s="257"/>
      <c r="I21" s="257"/>
      <c r="J21" s="260"/>
      <c r="K21" s="252"/>
      <c r="L21" s="212"/>
      <c r="M21" s="90"/>
      <c r="N21" s="90"/>
      <c r="O21" s="90"/>
      <c r="P21" s="90"/>
    </row>
    <row r="22" spans="1:16" ht="15.75" customHeight="1">
      <c r="A22" s="174">
        <v>152</v>
      </c>
      <c r="B22" s="168" t="s">
        <v>370</v>
      </c>
      <c r="C22" s="386" t="s">
        <v>661</v>
      </c>
      <c r="D22" s="121">
        <v>1000</v>
      </c>
      <c r="E22" s="89">
        <v>1030</v>
      </c>
      <c r="F22" s="51" t="s">
        <v>904</v>
      </c>
      <c r="G22" s="51">
        <v>0.085</v>
      </c>
      <c r="H22" s="177">
        <f>+D22*G22</f>
        <v>85</v>
      </c>
      <c r="I22" s="177">
        <v>85</v>
      </c>
      <c r="J22" s="114">
        <v>0.2</v>
      </c>
      <c r="K22" s="51">
        <v>250</v>
      </c>
      <c r="L22" s="51" t="s">
        <v>894</v>
      </c>
      <c r="M22" s="90"/>
      <c r="N22" s="90"/>
      <c r="O22" s="90"/>
      <c r="P22" s="90"/>
    </row>
    <row r="23" spans="1:16" s="81" customFormat="1" ht="9" customHeight="1">
      <c r="A23" s="253"/>
      <c r="B23" s="253"/>
      <c r="C23" s="389"/>
      <c r="D23" s="259"/>
      <c r="E23" s="256"/>
      <c r="F23" s="252"/>
      <c r="G23" s="252"/>
      <c r="H23" s="257"/>
      <c r="I23" s="257"/>
      <c r="J23" s="260"/>
      <c r="K23" s="252"/>
      <c r="L23" s="212"/>
      <c r="M23" s="90"/>
      <c r="N23" s="90"/>
      <c r="O23" s="90"/>
      <c r="P23" s="90"/>
    </row>
    <row r="24" spans="1:16" ht="30.75" customHeight="1">
      <c r="A24" s="174">
        <v>153</v>
      </c>
      <c r="B24" s="168" t="s">
        <v>370</v>
      </c>
      <c r="C24" s="190" t="s">
        <v>871</v>
      </c>
      <c r="D24" s="121">
        <v>500</v>
      </c>
      <c r="E24" s="89">
        <f>3.047*D24</f>
        <v>1523.5</v>
      </c>
      <c r="F24" s="110">
        <v>65651220</v>
      </c>
      <c r="G24" s="86">
        <v>2.65</v>
      </c>
      <c r="H24" s="176">
        <f>G24*D24</f>
        <v>1325</v>
      </c>
      <c r="I24" s="176">
        <f>SUM(H24)</f>
        <v>1325</v>
      </c>
      <c r="J24" s="111">
        <v>0.2</v>
      </c>
      <c r="K24" s="110" t="s">
        <v>739</v>
      </c>
      <c r="L24" s="51" t="s">
        <v>733</v>
      </c>
      <c r="M24" s="90"/>
      <c r="N24" s="90"/>
      <c r="O24" s="90"/>
      <c r="P24" s="90"/>
    </row>
    <row r="25" spans="1:16" s="81" customFormat="1" ht="8.25" customHeight="1">
      <c r="A25" s="253"/>
      <c r="B25" s="253"/>
      <c r="C25" s="254"/>
      <c r="D25" s="259"/>
      <c r="E25" s="256"/>
      <c r="F25" s="252"/>
      <c r="G25" s="252"/>
      <c r="H25" s="257"/>
      <c r="I25" s="257"/>
      <c r="J25" s="260"/>
      <c r="K25" s="252"/>
      <c r="L25" s="212"/>
      <c r="M25" s="90"/>
      <c r="N25" s="90"/>
      <c r="O25" s="90"/>
      <c r="P25" s="90"/>
    </row>
    <row r="26" spans="1:16" ht="28.5" customHeight="1">
      <c r="A26" s="175">
        <v>154</v>
      </c>
      <c r="B26" s="169" t="s">
        <v>370</v>
      </c>
      <c r="C26" s="103" t="s">
        <v>200</v>
      </c>
      <c r="D26" s="108">
        <v>500</v>
      </c>
      <c r="E26" s="89">
        <f>3.047*D26</f>
        <v>1523.5</v>
      </c>
      <c r="F26" s="110">
        <v>65651212</v>
      </c>
      <c r="G26" s="86">
        <v>2.65</v>
      </c>
      <c r="H26" s="176">
        <f>G26*D26</f>
        <v>1325</v>
      </c>
      <c r="I26" s="176">
        <f>SUM(H26)</f>
        <v>1325</v>
      </c>
      <c r="J26" s="111">
        <v>0.2</v>
      </c>
      <c r="K26" s="110" t="s">
        <v>739</v>
      </c>
      <c r="L26" s="51" t="s">
        <v>733</v>
      </c>
      <c r="M26" s="90"/>
      <c r="N26" s="90"/>
      <c r="O26" s="90"/>
      <c r="P26" s="90"/>
    </row>
    <row r="27" spans="1:12" ht="9" customHeight="1">
      <c r="A27" s="210"/>
      <c r="B27" s="210"/>
      <c r="C27" s="211"/>
      <c r="D27" s="212"/>
      <c r="E27" s="213"/>
      <c r="F27" s="212"/>
      <c r="G27" s="212"/>
      <c r="H27" s="214"/>
      <c r="I27" s="214"/>
      <c r="J27" s="215"/>
      <c r="K27" s="212"/>
      <c r="L27" s="212"/>
    </row>
    <row r="28" spans="1:12" ht="30" customHeight="1">
      <c r="A28" s="188">
        <v>156</v>
      </c>
      <c r="B28" s="178" t="s">
        <v>370</v>
      </c>
      <c r="C28" s="105" t="s">
        <v>1229</v>
      </c>
      <c r="D28" s="51">
        <v>500</v>
      </c>
      <c r="E28" s="89">
        <f>3.047*D28</f>
        <v>1523.5</v>
      </c>
      <c r="F28" s="110">
        <v>65651230</v>
      </c>
      <c r="G28" s="86">
        <v>2.86</v>
      </c>
      <c r="H28" s="176">
        <f>G28*D28</f>
        <v>1430</v>
      </c>
      <c r="I28" s="176">
        <f>SUM(H28)</f>
        <v>1430</v>
      </c>
      <c r="J28" s="111">
        <v>0.2</v>
      </c>
      <c r="K28" s="110" t="s">
        <v>738</v>
      </c>
      <c r="L28" s="51" t="s">
        <v>733</v>
      </c>
    </row>
    <row r="29" ht="12.75">
      <c r="I29" s="185">
        <f>SUM(I2:I28)</f>
        <v>18401.949999999997</v>
      </c>
    </row>
  </sheetData>
  <mergeCells count="4">
    <mergeCell ref="A2:A6"/>
    <mergeCell ref="E2:E6"/>
    <mergeCell ref="I2:I6"/>
    <mergeCell ref="L2:L6"/>
  </mergeCells>
  <printOptions/>
  <pageMargins left="0.17" right="0.17" top="0.36" bottom="0.41" header="0.17" footer="0.17"/>
  <pageSetup cellComments="asDisplayed" fitToHeight="1" fitToWidth="1" horizontalDpi="300" verticalDpi="300" orientation="landscape" paperSize="9" scale="80" r:id="rId1"/>
  <headerFooter alignWithMargins="0">
    <oddHeader>&amp;C&amp;A</oddHeader>
    <oddFooter>&amp;LMateriale sanitario&amp;RPagina &amp;P di &amp;N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O26"/>
  <sheetViews>
    <sheetView showGridLines="0" zoomScale="75" zoomScaleNormal="75" zoomScaleSheetLayoutView="75" workbookViewId="0" topLeftCell="A7">
      <pane xSplit="1" topLeftCell="E1" activePane="topRight" state="frozen"/>
      <selection pane="topLeft" activeCell="A1" sqref="A1"/>
      <selection pane="topRight" activeCell="L30" sqref="L30"/>
    </sheetView>
  </sheetViews>
  <sheetFormatPr defaultColWidth="8.8515625" defaultRowHeight="12.75"/>
  <cols>
    <col min="1" max="1" width="7.28125" style="187" customWidth="1"/>
    <col min="2" max="2" width="13.00390625" style="187" customWidth="1"/>
    <col min="3" max="3" width="66.28125" style="104" customWidth="1"/>
    <col min="4" max="4" width="9.00390625" style="91" customWidth="1"/>
    <col min="5" max="5" width="13.140625" style="112" bestFit="1" customWidth="1"/>
    <col min="6" max="6" width="12.57421875" style="91" customWidth="1"/>
    <col min="7" max="7" width="10.57421875" style="91" customWidth="1"/>
    <col min="8" max="8" width="12.140625" style="91" customWidth="1"/>
    <col min="9" max="9" width="12.140625" style="185" customWidth="1"/>
    <col min="10" max="10" width="6.28125" style="119" customWidth="1"/>
    <col min="11" max="11" width="8.140625" style="91" customWidth="1"/>
    <col min="12" max="12" width="20.140625" style="91" customWidth="1"/>
    <col min="13" max="14" width="8.8515625" style="91" customWidth="1"/>
    <col min="15" max="15" width="16.140625" style="91" hidden="1" customWidth="1"/>
    <col min="16" max="16" width="0.42578125" style="91" customWidth="1"/>
    <col min="17" max="17" width="8.8515625" style="91" hidden="1" customWidth="1"/>
    <col min="18" max="16384" width="8.8515625" style="91" customWidth="1"/>
  </cols>
  <sheetData>
    <row r="1" spans="1:14" ht="84.75" customHeight="1" thickBot="1">
      <c r="A1" s="51" t="s">
        <v>1228</v>
      </c>
      <c r="B1" s="51" t="s">
        <v>475</v>
      </c>
      <c r="C1" s="133" t="s">
        <v>1226</v>
      </c>
      <c r="D1" s="51" t="s">
        <v>230</v>
      </c>
      <c r="E1" s="89" t="s">
        <v>1398</v>
      </c>
      <c r="F1" s="134" t="s">
        <v>476</v>
      </c>
      <c r="G1" s="134" t="s">
        <v>477</v>
      </c>
      <c r="H1" s="134" t="s">
        <v>1399</v>
      </c>
      <c r="I1" s="177" t="s">
        <v>564</v>
      </c>
      <c r="J1" s="135" t="s">
        <v>1171</v>
      </c>
      <c r="K1" s="134" t="s">
        <v>1172</v>
      </c>
      <c r="L1" s="51" t="s">
        <v>77</v>
      </c>
      <c r="M1" s="356"/>
      <c r="N1" s="357"/>
    </row>
    <row r="2" spans="1:15" s="189" customFormat="1" ht="49.5" customHeight="1" thickBot="1" thickTop="1">
      <c r="A2" s="377">
        <v>158</v>
      </c>
      <c r="B2" s="378" t="s">
        <v>1199</v>
      </c>
      <c r="C2" s="399" t="s">
        <v>72</v>
      </c>
      <c r="D2" s="110">
        <v>50</v>
      </c>
      <c r="E2" s="400">
        <f>50*17</f>
        <v>850</v>
      </c>
      <c r="F2" s="397" t="s">
        <v>740</v>
      </c>
      <c r="G2" s="401">
        <v>8</v>
      </c>
      <c r="H2" s="401">
        <f>G2*D2</f>
        <v>400</v>
      </c>
      <c r="I2" s="403">
        <f>SUM(H2)</f>
        <v>400</v>
      </c>
      <c r="J2" s="402">
        <v>0.2</v>
      </c>
      <c r="K2" s="397" t="s">
        <v>741</v>
      </c>
      <c r="L2" s="110" t="s">
        <v>733</v>
      </c>
      <c r="M2" s="647" t="s">
        <v>1563</v>
      </c>
      <c r="N2" s="647"/>
      <c r="O2" s="647"/>
    </row>
    <row r="3" spans="1:12" s="189" customFormat="1" ht="9" customHeight="1">
      <c r="A3" s="210"/>
      <c r="B3" s="210"/>
      <c r="C3" s="211"/>
      <c r="D3" s="212"/>
      <c r="E3" s="213"/>
      <c r="F3" s="212"/>
      <c r="G3" s="212"/>
      <c r="H3" s="212"/>
      <c r="I3" s="214"/>
      <c r="J3" s="215"/>
      <c r="K3" s="212"/>
      <c r="L3" s="212"/>
    </row>
    <row r="4" spans="1:10" s="189" customFormat="1" ht="13.5" thickBot="1">
      <c r="A4" s="405"/>
      <c r="B4" s="405"/>
      <c r="C4" s="406"/>
      <c r="E4" s="407"/>
      <c r="I4" s="408"/>
      <c r="J4" s="409"/>
    </row>
    <row r="5" spans="1:15" s="189" customFormat="1" ht="45" customHeight="1" thickBot="1" thickTop="1">
      <c r="A5" s="377">
        <v>159</v>
      </c>
      <c r="B5" s="378" t="s">
        <v>1199</v>
      </c>
      <c r="C5" s="399" t="s">
        <v>73</v>
      </c>
      <c r="D5" s="110">
        <v>50</v>
      </c>
      <c r="E5" s="400">
        <f>50*17</f>
        <v>850</v>
      </c>
      <c r="F5" s="397" t="s">
        <v>740</v>
      </c>
      <c r="G5" s="401">
        <v>8</v>
      </c>
      <c r="H5" s="401">
        <f>G5*D5</f>
        <v>400</v>
      </c>
      <c r="I5" s="403">
        <f>SUM(H5)</f>
        <v>400</v>
      </c>
      <c r="J5" s="402">
        <v>0.2</v>
      </c>
      <c r="K5" s="397" t="s">
        <v>741</v>
      </c>
      <c r="L5" s="110" t="s">
        <v>733</v>
      </c>
      <c r="M5" s="647" t="s">
        <v>1563</v>
      </c>
      <c r="N5" s="647"/>
      <c r="O5" s="647"/>
    </row>
    <row r="6" spans="1:12" ht="8.25" customHeight="1" thickBot="1">
      <c r="A6" s="210"/>
      <c r="B6" s="210"/>
      <c r="C6" s="211"/>
      <c r="D6" s="212"/>
      <c r="E6" s="213"/>
      <c r="F6" s="212"/>
      <c r="G6" s="212"/>
      <c r="H6" s="212"/>
      <c r="I6" s="214"/>
      <c r="J6" s="215"/>
      <c r="K6" s="212"/>
      <c r="L6" s="212"/>
    </row>
    <row r="7" spans="1:12" ht="13.5" thickBot="1">
      <c r="A7" s="173">
        <v>160</v>
      </c>
      <c r="B7" s="194" t="s">
        <v>288</v>
      </c>
      <c r="C7" s="120" t="s">
        <v>1147</v>
      </c>
      <c r="D7" s="76">
        <v>30</v>
      </c>
      <c r="E7" s="391">
        <v>323.27</v>
      </c>
      <c r="F7" s="392" t="s">
        <v>1555</v>
      </c>
      <c r="G7" s="393">
        <v>10.1</v>
      </c>
      <c r="H7" s="393">
        <v>303</v>
      </c>
      <c r="I7" s="404">
        <v>303</v>
      </c>
      <c r="J7" s="394">
        <v>0.2</v>
      </c>
      <c r="K7" s="392">
        <v>10</v>
      </c>
      <c r="L7" s="51" t="s">
        <v>1554</v>
      </c>
    </row>
    <row r="8" spans="1:14" s="81" customFormat="1" ht="9" customHeight="1" thickBot="1">
      <c r="A8" s="253"/>
      <c r="B8" s="253"/>
      <c r="C8" s="254"/>
      <c r="D8" s="259"/>
      <c r="E8" s="410"/>
      <c r="F8" s="259"/>
      <c r="G8" s="259"/>
      <c r="H8" s="259"/>
      <c r="I8" s="411"/>
      <c r="J8" s="412"/>
      <c r="K8" s="259"/>
      <c r="L8" s="212"/>
      <c r="M8" s="91"/>
      <c r="N8" s="91"/>
    </row>
    <row r="9" spans="1:12" ht="15" customHeight="1" thickBot="1">
      <c r="A9" s="174">
        <v>161</v>
      </c>
      <c r="B9" s="168" t="s">
        <v>288</v>
      </c>
      <c r="C9" s="190" t="s">
        <v>1148</v>
      </c>
      <c r="D9" s="121">
        <v>30</v>
      </c>
      <c r="E9" s="395">
        <v>323.27</v>
      </c>
      <c r="F9" s="392" t="s">
        <v>1556</v>
      </c>
      <c r="G9" s="393">
        <v>10.1</v>
      </c>
      <c r="H9" s="393">
        <v>303</v>
      </c>
      <c r="I9" s="404">
        <v>303</v>
      </c>
      <c r="J9" s="394">
        <v>0.2</v>
      </c>
      <c r="K9" s="392">
        <v>10</v>
      </c>
      <c r="L9" s="51" t="s">
        <v>1554</v>
      </c>
    </row>
    <row r="10" spans="1:14" s="81" customFormat="1" ht="8.25" customHeight="1" thickBot="1">
      <c r="A10" s="253"/>
      <c r="B10" s="253"/>
      <c r="C10" s="254"/>
      <c r="D10" s="259"/>
      <c r="E10" s="410"/>
      <c r="F10" s="259"/>
      <c r="G10" s="259"/>
      <c r="H10" s="259"/>
      <c r="I10" s="411"/>
      <c r="J10" s="412"/>
      <c r="K10" s="259"/>
      <c r="L10" s="212"/>
      <c r="M10" s="91"/>
      <c r="N10" s="91"/>
    </row>
    <row r="11" spans="1:12" ht="13.5" thickBot="1">
      <c r="A11" s="174">
        <v>162</v>
      </c>
      <c r="B11" s="168" t="s">
        <v>288</v>
      </c>
      <c r="C11" s="190" t="s">
        <v>1149</v>
      </c>
      <c r="D11" s="121">
        <v>30</v>
      </c>
      <c r="E11" s="395">
        <v>323.27</v>
      </c>
      <c r="F11" s="392" t="s">
        <v>1557</v>
      </c>
      <c r="G11" s="393">
        <v>10.5</v>
      </c>
      <c r="H11" s="393">
        <v>315</v>
      </c>
      <c r="I11" s="404">
        <v>315</v>
      </c>
      <c r="J11" s="394">
        <v>0.2</v>
      </c>
      <c r="K11" s="392">
        <v>10</v>
      </c>
      <c r="L11" s="51" t="s">
        <v>1554</v>
      </c>
    </row>
    <row r="12" spans="1:14" s="81" customFormat="1" ht="9" customHeight="1" thickBot="1">
      <c r="A12" s="253"/>
      <c r="B12" s="253"/>
      <c r="C12" s="254"/>
      <c r="D12" s="259"/>
      <c r="E12" s="410"/>
      <c r="F12" s="259"/>
      <c r="G12" s="259"/>
      <c r="H12" s="259"/>
      <c r="I12" s="411"/>
      <c r="J12" s="412"/>
      <c r="K12" s="259"/>
      <c r="L12" s="212"/>
      <c r="M12" s="91"/>
      <c r="N12" s="91"/>
    </row>
    <row r="13" spans="1:12" ht="13.5" thickBot="1">
      <c r="A13" s="175">
        <v>163</v>
      </c>
      <c r="B13" s="169"/>
      <c r="C13" s="103" t="s">
        <v>1467</v>
      </c>
      <c r="D13" s="108">
        <v>240</v>
      </c>
      <c r="E13" s="396">
        <v>68.43</v>
      </c>
      <c r="F13" s="397" t="s">
        <v>154</v>
      </c>
      <c r="G13" s="397">
        <v>0.47</v>
      </c>
      <c r="H13" s="397">
        <v>112.8</v>
      </c>
      <c r="I13" s="403">
        <v>112.8</v>
      </c>
      <c r="J13" s="398">
        <v>0.2</v>
      </c>
      <c r="K13" s="397">
        <v>100</v>
      </c>
      <c r="L13" s="51" t="s">
        <v>152</v>
      </c>
    </row>
    <row r="14" spans="1:12" ht="9" customHeight="1" thickBot="1">
      <c r="A14" s="210"/>
      <c r="B14" s="210"/>
      <c r="C14" s="211"/>
      <c r="D14" s="212"/>
      <c r="E14" s="213"/>
      <c r="F14" s="212"/>
      <c r="G14" s="212"/>
      <c r="H14" s="212"/>
      <c r="I14" s="214"/>
      <c r="J14" s="215"/>
      <c r="K14" s="212"/>
      <c r="L14" s="212"/>
    </row>
    <row r="15" spans="1:12" ht="12.75">
      <c r="A15" s="173">
        <v>164</v>
      </c>
      <c r="B15" s="194"/>
      <c r="C15" s="385" t="s">
        <v>656</v>
      </c>
      <c r="D15" s="76">
        <v>100</v>
      </c>
      <c r="E15" s="391">
        <f>100*7.5</f>
        <v>750</v>
      </c>
      <c r="F15" s="542">
        <v>409426</v>
      </c>
      <c r="G15" s="543">
        <v>1.39</v>
      </c>
      <c r="H15" s="543">
        <v>139</v>
      </c>
      <c r="I15" s="544">
        <v>139</v>
      </c>
      <c r="J15" s="545">
        <v>0.2</v>
      </c>
      <c r="K15" s="542">
        <v>10</v>
      </c>
      <c r="L15" s="76" t="s">
        <v>1312</v>
      </c>
    </row>
    <row r="16" spans="1:10" s="259" customFormat="1" ht="9" customHeight="1">
      <c r="A16" s="253"/>
      <c r="B16" s="253"/>
      <c r="C16" s="487"/>
      <c r="E16" s="410"/>
      <c r="I16" s="411"/>
      <c r="J16" s="412"/>
    </row>
    <row r="17" spans="1:12" ht="25.5">
      <c r="A17" s="178">
        <v>166</v>
      </c>
      <c r="B17" s="178" t="s">
        <v>287</v>
      </c>
      <c r="C17" s="105" t="s">
        <v>1131</v>
      </c>
      <c r="D17" s="51">
        <v>1000</v>
      </c>
      <c r="E17" s="89">
        <v>4000</v>
      </c>
      <c r="F17" s="203" t="s">
        <v>972</v>
      </c>
      <c r="G17" s="199">
        <v>0.045</v>
      </c>
      <c r="H17" s="200">
        <v>45</v>
      </c>
      <c r="I17" s="171">
        <v>45</v>
      </c>
      <c r="J17" s="201">
        <v>0.2</v>
      </c>
      <c r="K17" s="198">
        <v>100</v>
      </c>
      <c r="L17" s="51" t="s">
        <v>950</v>
      </c>
    </row>
    <row r="18" spans="1:12" ht="9" customHeight="1">
      <c r="A18" s="413"/>
      <c r="B18" s="413"/>
      <c r="C18" s="414"/>
      <c r="D18" s="252"/>
      <c r="E18" s="256"/>
      <c r="F18" s="252"/>
      <c r="G18" s="252"/>
      <c r="H18" s="252"/>
      <c r="I18" s="257"/>
      <c r="J18" s="258"/>
      <c r="K18" s="252"/>
      <c r="L18" s="212"/>
    </row>
    <row r="19" spans="1:12" ht="12.75">
      <c r="A19" s="178">
        <v>167</v>
      </c>
      <c r="B19" s="178" t="s">
        <v>636</v>
      </c>
      <c r="C19" s="105" t="s">
        <v>1252</v>
      </c>
      <c r="D19" s="109">
        <v>150000</v>
      </c>
      <c r="E19" s="89">
        <v>22770</v>
      </c>
      <c r="F19" s="51" t="s">
        <v>905</v>
      </c>
      <c r="G19" s="51">
        <v>0.095</v>
      </c>
      <c r="H19" s="89">
        <f>+D19*G19</f>
        <v>14250</v>
      </c>
      <c r="I19" s="177">
        <v>14250</v>
      </c>
      <c r="J19" s="114">
        <v>0.2</v>
      </c>
      <c r="K19" s="51">
        <v>500</v>
      </c>
      <c r="L19" s="51" t="s">
        <v>894</v>
      </c>
    </row>
    <row r="20" spans="1:12" ht="9" customHeight="1">
      <c r="A20" s="210"/>
      <c r="B20" s="210"/>
      <c r="C20" s="211"/>
      <c r="D20" s="212"/>
      <c r="E20" s="213"/>
      <c r="F20" s="212"/>
      <c r="G20" s="212"/>
      <c r="H20" s="212"/>
      <c r="I20" s="214"/>
      <c r="J20" s="266"/>
      <c r="K20" s="212"/>
      <c r="L20" s="212"/>
    </row>
    <row r="21" spans="1:12" ht="12.75">
      <c r="A21" s="178">
        <v>168</v>
      </c>
      <c r="B21" s="178" t="s">
        <v>637</v>
      </c>
      <c r="C21" s="115" t="s">
        <v>380</v>
      </c>
      <c r="D21" s="51">
        <v>300</v>
      </c>
      <c r="E21" s="89">
        <v>4830</v>
      </c>
      <c r="F21" s="110" t="s">
        <v>732</v>
      </c>
      <c r="G21" s="126">
        <v>2.15</v>
      </c>
      <c r="H21" s="126">
        <f>SUM(D21*G21)</f>
        <v>645</v>
      </c>
      <c r="I21" s="176">
        <f>SUM(H21)</f>
        <v>645</v>
      </c>
      <c r="J21" s="114">
        <v>0.2</v>
      </c>
      <c r="K21" s="110">
        <v>100</v>
      </c>
      <c r="L21" s="51" t="s">
        <v>687</v>
      </c>
    </row>
    <row r="22" spans="1:12" ht="9" customHeight="1">
      <c r="A22" s="210"/>
      <c r="B22" s="210"/>
      <c r="C22" s="211"/>
      <c r="D22" s="212"/>
      <c r="E22" s="213"/>
      <c r="F22" s="212"/>
      <c r="G22" s="212"/>
      <c r="H22" s="212"/>
      <c r="I22" s="214"/>
      <c r="J22" s="266"/>
      <c r="K22" s="212"/>
      <c r="L22" s="212"/>
    </row>
    <row r="23" spans="1:12" ht="12.75">
      <c r="A23" s="178">
        <v>169</v>
      </c>
      <c r="B23" s="178" t="s">
        <v>1178</v>
      </c>
      <c r="C23" s="105" t="s">
        <v>1060</v>
      </c>
      <c r="D23" s="51" t="s">
        <v>1059</v>
      </c>
      <c r="E23" s="89">
        <v>1125</v>
      </c>
      <c r="F23" s="51">
        <v>500170</v>
      </c>
      <c r="G23" s="87">
        <v>62</v>
      </c>
      <c r="H23" s="87">
        <v>930</v>
      </c>
      <c r="I23" s="177">
        <v>930</v>
      </c>
      <c r="J23" s="114">
        <v>0.2</v>
      </c>
      <c r="K23" s="51">
        <v>12</v>
      </c>
      <c r="L23" s="51" t="s">
        <v>674</v>
      </c>
    </row>
    <row r="24" spans="1:12" ht="9" customHeight="1">
      <c r="A24" s="413"/>
      <c r="B24" s="413"/>
      <c r="C24" s="414"/>
      <c r="D24" s="252"/>
      <c r="E24" s="256"/>
      <c r="F24" s="252"/>
      <c r="G24" s="415"/>
      <c r="H24" s="415"/>
      <c r="I24" s="257"/>
      <c r="J24" s="258"/>
      <c r="K24" s="252"/>
      <c r="L24" s="252"/>
    </row>
    <row r="25" spans="1:12" ht="12.75">
      <c r="A25" s="178">
        <v>171</v>
      </c>
      <c r="B25" s="178" t="s">
        <v>648</v>
      </c>
      <c r="C25" s="105" t="s">
        <v>1142</v>
      </c>
      <c r="D25" s="51">
        <v>120</v>
      </c>
      <c r="E25" s="89">
        <v>274.62</v>
      </c>
      <c r="F25" s="51" t="s">
        <v>891</v>
      </c>
      <c r="G25" s="87">
        <v>1.98</v>
      </c>
      <c r="H25" s="87">
        <v>237.6</v>
      </c>
      <c r="I25" s="177">
        <v>237.6</v>
      </c>
      <c r="J25" s="114">
        <v>0.2</v>
      </c>
      <c r="K25" s="51" t="s">
        <v>1365</v>
      </c>
      <c r="L25" s="110" t="s">
        <v>884</v>
      </c>
    </row>
    <row r="26" ht="12.75">
      <c r="I26" s="185">
        <f>SUM(I2:I25)</f>
        <v>18080.399999999998</v>
      </c>
    </row>
  </sheetData>
  <mergeCells count="2">
    <mergeCell ref="M2:O2"/>
    <mergeCell ref="M5:O5"/>
  </mergeCells>
  <printOptions/>
  <pageMargins left="0.17" right="0.17" top="0.36" bottom="0.41" header="0.17" footer="0.17"/>
  <pageSetup cellComments="asDisplayed" fitToHeight="2" fitToWidth="1" horizontalDpi="300" verticalDpi="300" orientation="landscape" paperSize="9" scale="77" r:id="rId1"/>
  <headerFooter alignWithMargins="0">
    <oddHeader>&amp;C&amp;A</oddHeader>
    <oddFooter>&amp;LMateriale sanitario&amp;RPagina &amp;P di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L21"/>
  <sheetViews>
    <sheetView showGridLines="0" zoomScale="75" zoomScaleNormal="75" zoomScaleSheetLayoutView="75" workbookViewId="0" topLeftCell="D1">
      <selection activeCell="O6" sqref="O6"/>
    </sheetView>
  </sheetViews>
  <sheetFormatPr defaultColWidth="8.8515625" defaultRowHeight="12.75"/>
  <cols>
    <col min="1" max="1" width="7.28125" style="187" customWidth="1"/>
    <col min="2" max="2" width="13.00390625" style="187" customWidth="1"/>
    <col min="3" max="3" width="62.7109375" style="104" customWidth="1"/>
    <col min="4" max="4" width="9.00390625" style="91" customWidth="1"/>
    <col min="5" max="5" width="13.140625" style="112" bestFit="1" customWidth="1"/>
    <col min="6" max="6" width="13.57421875" style="91" customWidth="1"/>
    <col min="7" max="7" width="10.57421875" style="91" customWidth="1"/>
    <col min="8" max="8" width="12.140625" style="91" customWidth="1"/>
    <col min="9" max="9" width="12.140625" style="185" customWidth="1"/>
    <col min="10" max="10" width="4.8515625" style="113" customWidth="1"/>
    <col min="11" max="11" width="6.00390625" style="91" customWidth="1"/>
    <col min="12" max="12" width="14.421875" style="91" customWidth="1"/>
    <col min="13" max="16384" width="8.8515625" style="91" customWidth="1"/>
  </cols>
  <sheetData>
    <row r="1" spans="1:12" ht="84.75" customHeight="1" thickBot="1">
      <c r="A1" s="51" t="s">
        <v>1228</v>
      </c>
      <c r="B1" s="51" t="s">
        <v>475</v>
      </c>
      <c r="C1" s="133" t="s">
        <v>1226</v>
      </c>
      <c r="D1" s="51" t="s">
        <v>230</v>
      </c>
      <c r="E1" s="89" t="s">
        <v>1398</v>
      </c>
      <c r="F1" s="134" t="s">
        <v>476</v>
      </c>
      <c r="G1" s="134" t="s">
        <v>477</v>
      </c>
      <c r="H1" s="134" t="s">
        <v>1399</v>
      </c>
      <c r="I1" s="177" t="s">
        <v>564</v>
      </c>
      <c r="J1" s="114" t="s">
        <v>1171</v>
      </c>
      <c r="K1" s="134" t="s">
        <v>1172</v>
      </c>
      <c r="L1" s="51" t="s">
        <v>77</v>
      </c>
    </row>
    <row r="2" spans="1:12" ht="52.5" customHeight="1" thickBot="1">
      <c r="A2" s="178">
        <v>172</v>
      </c>
      <c r="B2" s="178" t="s">
        <v>289</v>
      </c>
      <c r="C2" s="116" t="s">
        <v>268</v>
      </c>
      <c r="D2" s="51" t="s">
        <v>319</v>
      </c>
      <c r="E2" s="89">
        <v>600</v>
      </c>
      <c r="F2" s="392" t="s">
        <v>1545</v>
      </c>
      <c r="G2" s="608">
        <v>14.44</v>
      </c>
      <c r="H2" s="608">
        <v>433.2</v>
      </c>
      <c r="I2" s="608">
        <v>433.2</v>
      </c>
      <c r="J2" s="394">
        <v>0.2</v>
      </c>
      <c r="K2" s="392" t="s">
        <v>1546</v>
      </c>
      <c r="L2" s="51" t="s">
        <v>1547</v>
      </c>
    </row>
    <row r="3" spans="1:12" ht="9" customHeight="1">
      <c r="A3" s="210"/>
      <c r="B3" s="210"/>
      <c r="C3" s="211"/>
      <c r="D3" s="212"/>
      <c r="E3" s="213"/>
      <c r="F3" s="212"/>
      <c r="G3" s="212"/>
      <c r="H3" s="212"/>
      <c r="I3" s="214"/>
      <c r="J3" s="266"/>
      <c r="K3" s="212"/>
      <c r="L3" s="212"/>
    </row>
    <row r="4" spans="1:12" ht="51.75" customHeight="1">
      <c r="A4" s="616">
        <v>173</v>
      </c>
      <c r="B4" s="178" t="s">
        <v>291</v>
      </c>
      <c r="C4" s="105" t="s">
        <v>270</v>
      </c>
      <c r="D4" s="51">
        <v>2000</v>
      </c>
      <c r="E4" s="617">
        <v>156800</v>
      </c>
      <c r="F4" s="110" t="s">
        <v>1315</v>
      </c>
      <c r="G4" s="125">
        <v>4.85</v>
      </c>
      <c r="H4" s="125">
        <f>G4*D4</f>
        <v>9700</v>
      </c>
      <c r="I4" s="613">
        <f>SUM(H4:H7)</f>
        <v>155200</v>
      </c>
      <c r="J4" s="111">
        <v>0.2</v>
      </c>
      <c r="K4" s="110">
        <v>400</v>
      </c>
      <c r="L4" s="589" t="s">
        <v>1313</v>
      </c>
    </row>
    <row r="5" spans="1:12" ht="51.75" customHeight="1">
      <c r="A5" s="616"/>
      <c r="B5" s="178" t="s">
        <v>291</v>
      </c>
      <c r="C5" s="105" t="s">
        <v>271</v>
      </c>
      <c r="D5" s="109">
        <v>10000</v>
      </c>
      <c r="E5" s="617"/>
      <c r="F5" s="110" t="s">
        <v>1316</v>
      </c>
      <c r="G5" s="125">
        <v>4.85</v>
      </c>
      <c r="H5" s="125">
        <f>G5*D5</f>
        <v>48500</v>
      </c>
      <c r="I5" s="613"/>
      <c r="J5" s="111">
        <v>0.2</v>
      </c>
      <c r="K5" s="110">
        <v>400</v>
      </c>
      <c r="L5" s="589"/>
    </row>
    <row r="6" spans="1:12" ht="51.75" customHeight="1">
      <c r="A6" s="616"/>
      <c r="B6" s="178" t="s">
        <v>291</v>
      </c>
      <c r="C6" s="105" t="s">
        <v>272</v>
      </c>
      <c r="D6" s="109">
        <v>10000</v>
      </c>
      <c r="E6" s="617"/>
      <c r="F6" s="110" t="s">
        <v>1317</v>
      </c>
      <c r="G6" s="125">
        <v>4.85</v>
      </c>
      <c r="H6" s="125">
        <f>G6*D6</f>
        <v>48500</v>
      </c>
      <c r="I6" s="613"/>
      <c r="J6" s="111">
        <v>0.2</v>
      </c>
      <c r="K6" s="110">
        <v>400</v>
      </c>
      <c r="L6" s="589"/>
    </row>
    <row r="7" spans="1:12" ht="51.75" customHeight="1">
      <c r="A7" s="616"/>
      <c r="B7" s="178" t="s">
        <v>291</v>
      </c>
      <c r="C7" s="105" t="s">
        <v>273</v>
      </c>
      <c r="D7" s="109">
        <v>10000</v>
      </c>
      <c r="E7" s="617"/>
      <c r="F7" s="110" t="s">
        <v>1318</v>
      </c>
      <c r="G7" s="125">
        <v>4.85</v>
      </c>
      <c r="H7" s="125">
        <f>G7*D7</f>
        <v>48500</v>
      </c>
      <c r="I7" s="613"/>
      <c r="J7" s="111">
        <v>0.2</v>
      </c>
      <c r="K7" s="110">
        <v>400</v>
      </c>
      <c r="L7" s="589"/>
    </row>
    <row r="8" spans="1:12" ht="9" customHeight="1">
      <c r="A8" s="210"/>
      <c r="B8" s="210"/>
      <c r="C8" s="211"/>
      <c r="D8" s="212"/>
      <c r="E8" s="213"/>
      <c r="F8" s="212"/>
      <c r="G8" s="212"/>
      <c r="H8" s="212"/>
      <c r="I8" s="214"/>
      <c r="J8" s="266"/>
      <c r="K8" s="212"/>
      <c r="L8" s="212"/>
    </row>
    <row r="9" spans="1:12" ht="66" customHeight="1">
      <c r="A9" s="178">
        <v>174</v>
      </c>
      <c r="B9" s="178"/>
      <c r="C9" s="115" t="s">
        <v>618</v>
      </c>
      <c r="D9" s="51">
        <v>20</v>
      </c>
      <c r="E9" s="89">
        <f>350*D9</f>
        <v>7000</v>
      </c>
      <c r="F9" s="381">
        <v>4430433</v>
      </c>
      <c r="G9" s="382">
        <v>125</v>
      </c>
      <c r="H9" s="126">
        <v>2500</v>
      </c>
      <c r="I9" s="176">
        <v>2500</v>
      </c>
      <c r="J9" s="383">
        <v>4</v>
      </c>
      <c r="K9" s="383" t="s">
        <v>1083</v>
      </c>
      <c r="L9" s="51" t="s">
        <v>1081</v>
      </c>
    </row>
    <row r="10" spans="1:12" ht="9" customHeight="1">
      <c r="A10" s="210"/>
      <c r="B10" s="210"/>
      <c r="C10" s="211"/>
      <c r="D10" s="212"/>
      <c r="E10" s="213"/>
      <c r="F10" s="212"/>
      <c r="G10" s="212"/>
      <c r="H10" s="212"/>
      <c r="I10" s="214"/>
      <c r="J10" s="266"/>
      <c r="K10" s="212"/>
      <c r="L10" s="212"/>
    </row>
    <row r="11" spans="1:12" ht="12.75">
      <c r="A11" s="178">
        <v>175</v>
      </c>
      <c r="B11" s="178" t="s">
        <v>294</v>
      </c>
      <c r="C11" s="105" t="s">
        <v>556</v>
      </c>
      <c r="D11" s="51">
        <v>600</v>
      </c>
      <c r="E11" s="89">
        <f>1.468*D11</f>
        <v>880.8</v>
      </c>
      <c r="F11" s="51" t="s">
        <v>934</v>
      </c>
      <c r="G11" s="118">
        <v>1.08</v>
      </c>
      <c r="H11" s="202">
        <v>648</v>
      </c>
      <c r="I11" s="177">
        <v>648</v>
      </c>
      <c r="J11" s="114">
        <v>0.2</v>
      </c>
      <c r="K11" s="110">
        <v>100</v>
      </c>
      <c r="L11" s="110" t="s">
        <v>933</v>
      </c>
    </row>
    <row r="12" spans="1:12" ht="9" customHeight="1">
      <c r="A12" s="210"/>
      <c r="B12" s="210"/>
      <c r="C12" s="211"/>
      <c r="D12" s="212"/>
      <c r="E12" s="213"/>
      <c r="F12" s="212"/>
      <c r="G12" s="212"/>
      <c r="H12" s="212"/>
      <c r="I12" s="214"/>
      <c r="J12" s="266"/>
      <c r="K12" s="212"/>
      <c r="L12" s="212"/>
    </row>
    <row r="13" spans="1:12" ht="12.75">
      <c r="A13" s="178">
        <v>176</v>
      </c>
      <c r="B13" s="178" t="s">
        <v>294</v>
      </c>
      <c r="C13" s="105" t="s">
        <v>557</v>
      </c>
      <c r="D13" s="51">
        <v>600</v>
      </c>
      <c r="E13" s="89">
        <f>1.468*D13</f>
        <v>880.8</v>
      </c>
      <c r="F13" s="51" t="s">
        <v>934</v>
      </c>
      <c r="G13" s="118">
        <v>1.08</v>
      </c>
      <c r="H13" s="202">
        <v>648</v>
      </c>
      <c r="I13" s="177">
        <v>648</v>
      </c>
      <c r="J13" s="114">
        <v>0.2</v>
      </c>
      <c r="K13" s="110">
        <v>100</v>
      </c>
      <c r="L13" s="110" t="s">
        <v>933</v>
      </c>
    </row>
    <row r="17" ht="13.5" thickBot="1"/>
    <row r="18" spans="9:10" ht="13.5" thickBot="1">
      <c r="I18" s="579">
        <f>I2+I4+I11+I13</f>
        <v>156929.2</v>
      </c>
      <c r="J18" s="113">
        <v>0.2</v>
      </c>
    </row>
    <row r="21" spans="9:10" ht="12.75">
      <c r="I21" s="176">
        <v>2500</v>
      </c>
      <c r="J21" s="113">
        <v>0.04</v>
      </c>
    </row>
  </sheetData>
  <mergeCells count="4">
    <mergeCell ref="A4:A7"/>
    <mergeCell ref="E4:E7"/>
    <mergeCell ref="I4:I7"/>
    <mergeCell ref="L4:L7"/>
  </mergeCells>
  <printOptions/>
  <pageMargins left="0.17" right="0.17" top="0.55" bottom="0.41" header="0.17" footer="0.17"/>
  <pageSetup cellComments="asDisplayed" fitToHeight="1" fitToWidth="1" horizontalDpi="300" verticalDpi="300" orientation="landscape" paperSize="9" scale="82" r:id="rId1"/>
  <headerFooter alignWithMargins="0">
    <oddHeader>&amp;C&amp;A</oddHeader>
    <oddFooter>&amp;LMateriale sanitario&amp;RPagina &amp;P di &amp;N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L26"/>
  <sheetViews>
    <sheetView showGridLines="0" zoomScale="75" zoomScaleNormal="75" zoomScaleSheetLayoutView="75" workbookViewId="0" topLeftCell="E14">
      <selection activeCell="O25" sqref="O25"/>
    </sheetView>
  </sheetViews>
  <sheetFormatPr defaultColWidth="8.8515625" defaultRowHeight="12.75"/>
  <cols>
    <col min="1" max="1" width="7.28125" style="187" customWidth="1"/>
    <col min="2" max="2" width="13.57421875" style="187" customWidth="1"/>
    <col min="3" max="3" width="60.140625" style="104" customWidth="1"/>
    <col min="4" max="4" width="7.8515625" style="91" customWidth="1"/>
    <col min="5" max="5" width="12.00390625" style="112" customWidth="1"/>
    <col min="6" max="6" width="12.140625" style="91" customWidth="1"/>
    <col min="7" max="7" width="10.57421875" style="91" customWidth="1"/>
    <col min="8" max="8" width="12.140625" style="91" customWidth="1"/>
    <col min="9" max="9" width="12.140625" style="185" customWidth="1"/>
    <col min="10" max="10" width="5.00390625" style="119" customWidth="1"/>
    <col min="11" max="11" width="7.28125" style="91" customWidth="1"/>
    <col min="12" max="12" width="20.140625" style="91" customWidth="1"/>
    <col min="13" max="16384" width="8.8515625" style="91" customWidth="1"/>
  </cols>
  <sheetData>
    <row r="1" spans="1:12" ht="84.75" customHeight="1">
      <c r="A1" s="51" t="s">
        <v>1228</v>
      </c>
      <c r="B1" s="51" t="s">
        <v>475</v>
      </c>
      <c r="C1" s="133" t="s">
        <v>1226</v>
      </c>
      <c r="D1" s="51" t="s">
        <v>230</v>
      </c>
      <c r="E1" s="89" t="s">
        <v>1398</v>
      </c>
      <c r="F1" s="134" t="s">
        <v>476</v>
      </c>
      <c r="G1" s="134" t="s">
        <v>477</v>
      </c>
      <c r="H1" s="134" t="s">
        <v>1399</v>
      </c>
      <c r="I1" s="177" t="s">
        <v>564</v>
      </c>
      <c r="J1" s="135" t="s">
        <v>1171</v>
      </c>
      <c r="K1" s="134" t="s">
        <v>1172</v>
      </c>
      <c r="L1" s="51" t="s">
        <v>77</v>
      </c>
    </row>
    <row r="2" spans="1:12" ht="39" customHeight="1">
      <c r="A2" s="178">
        <v>177</v>
      </c>
      <c r="B2" s="178" t="s">
        <v>293</v>
      </c>
      <c r="C2" s="105" t="s">
        <v>453</v>
      </c>
      <c r="D2" s="109">
        <v>3500</v>
      </c>
      <c r="E2" s="89">
        <v>3014.73</v>
      </c>
      <c r="F2" s="51" t="s">
        <v>444</v>
      </c>
      <c r="G2" s="207">
        <v>0.72</v>
      </c>
      <c r="H2" s="208">
        <f>D2*G2</f>
        <v>2520</v>
      </c>
      <c r="I2" s="177">
        <v>2520</v>
      </c>
      <c r="J2" s="114">
        <v>0.2</v>
      </c>
      <c r="K2" s="51" t="s">
        <v>426</v>
      </c>
      <c r="L2" s="51" t="s">
        <v>425</v>
      </c>
    </row>
    <row r="3" spans="1:12" ht="9" customHeight="1">
      <c r="A3" s="210"/>
      <c r="B3" s="210"/>
      <c r="C3" s="211"/>
      <c r="D3" s="212"/>
      <c r="E3" s="213"/>
      <c r="F3" s="212"/>
      <c r="G3" s="212"/>
      <c r="H3" s="212"/>
      <c r="I3" s="214"/>
      <c r="J3" s="215"/>
      <c r="K3" s="212"/>
      <c r="L3" s="212"/>
    </row>
    <row r="4" spans="1:12" ht="27" customHeight="1">
      <c r="A4" s="178">
        <v>179</v>
      </c>
      <c r="B4" s="178" t="s">
        <v>638</v>
      </c>
      <c r="C4" s="105" t="s">
        <v>321</v>
      </c>
      <c r="D4" s="51">
        <v>50</v>
      </c>
      <c r="E4" s="89">
        <v>229.43</v>
      </c>
      <c r="F4" s="51">
        <v>20507</v>
      </c>
      <c r="G4" s="177">
        <v>3.89</v>
      </c>
      <c r="H4" s="177">
        <f>G4*D4</f>
        <v>194.5</v>
      </c>
      <c r="I4" s="177">
        <v>194.5</v>
      </c>
      <c r="J4" s="114">
        <v>0.2</v>
      </c>
      <c r="K4" s="51">
        <v>25</v>
      </c>
      <c r="L4" s="51" t="s">
        <v>718</v>
      </c>
    </row>
    <row r="5" spans="1:12" ht="9" customHeight="1">
      <c r="A5" s="210"/>
      <c r="B5" s="210"/>
      <c r="C5" s="211"/>
      <c r="D5" s="212"/>
      <c r="E5" s="213"/>
      <c r="F5" s="212"/>
      <c r="G5" s="212"/>
      <c r="H5" s="212"/>
      <c r="I5" s="214"/>
      <c r="J5" s="215"/>
      <c r="K5" s="212"/>
      <c r="L5" s="252"/>
    </row>
    <row r="6" spans="1:12" ht="27" customHeight="1">
      <c r="A6" s="178">
        <v>180</v>
      </c>
      <c r="B6" s="178" t="s">
        <v>638</v>
      </c>
      <c r="C6" s="105" t="s">
        <v>322</v>
      </c>
      <c r="D6" s="51">
        <v>240</v>
      </c>
      <c r="E6" s="89">
        <v>1186.8</v>
      </c>
      <c r="F6" s="51">
        <v>20510</v>
      </c>
      <c r="G6" s="177">
        <v>3.84</v>
      </c>
      <c r="H6" s="177">
        <f>G6*D6</f>
        <v>921.5999999999999</v>
      </c>
      <c r="I6" s="177">
        <v>921.6</v>
      </c>
      <c r="J6" s="114">
        <v>0.2</v>
      </c>
      <c r="K6" s="51">
        <v>25</v>
      </c>
      <c r="L6" s="51" t="s">
        <v>718</v>
      </c>
    </row>
    <row r="7" spans="1:12" ht="9" customHeight="1">
      <c r="A7" s="210"/>
      <c r="B7" s="210"/>
      <c r="C7" s="211"/>
      <c r="D7" s="212"/>
      <c r="E7" s="213"/>
      <c r="F7" s="212"/>
      <c r="G7" s="212"/>
      <c r="H7" s="212"/>
      <c r="I7" s="214"/>
      <c r="J7" s="215"/>
      <c r="K7" s="212"/>
      <c r="L7" s="212"/>
    </row>
    <row r="8" spans="1:12" ht="27" customHeight="1">
      <c r="A8" s="178">
        <v>181</v>
      </c>
      <c r="B8" s="178" t="s">
        <v>638</v>
      </c>
      <c r="C8" s="105" t="s">
        <v>17</v>
      </c>
      <c r="D8" s="51">
        <v>240</v>
      </c>
      <c r="E8" s="89">
        <v>1186.8</v>
      </c>
      <c r="F8" s="51">
        <v>20513</v>
      </c>
      <c r="G8" s="177">
        <v>3.84</v>
      </c>
      <c r="H8" s="177">
        <f>G8*D8</f>
        <v>921.5999999999999</v>
      </c>
      <c r="I8" s="177">
        <v>921.6</v>
      </c>
      <c r="J8" s="114">
        <v>0.2</v>
      </c>
      <c r="K8" s="51">
        <v>25</v>
      </c>
      <c r="L8" s="51" t="s">
        <v>718</v>
      </c>
    </row>
    <row r="9" spans="1:12" ht="9" customHeight="1">
      <c r="A9" s="210"/>
      <c r="B9" s="210"/>
      <c r="C9" s="211"/>
      <c r="D9" s="212"/>
      <c r="E9" s="213"/>
      <c r="F9" s="212"/>
      <c r="G9" s="212"/>
      <c r="H9" s="212"/>
      <c r="I9" s="214"/>
      <c r="J9" s="215"/>
      <c r="K9" s="212"/>
      <c r="L9" s="212"/>
    </row>
    <row r="10" spans="1:12" ht="27" customHeight="1">
      <c r="A10" s="178">
        <v>182</v>
      </c>
      <c r="B10" s="178" t="s">
        <v>638</v>
      </c>
      <c r="C10" s="105" t="s">
        <v>18</v>
      </c>
      <c r="D10" s="51">
        <v>800</v>
      </c>
      <c r="E10" s="89">
        <f>4.945*D10</f>
        <v>3956</v>
      </c>
      <c r="F10" s="51">
        <v>20514</v>
      </c>
      <c r="G10" s="177">
        <v>3.77</v>
      </c>
      <c r="H10" s="177">
        <f>G10*D10</f>
        <v>3016</v>
      </c>
      <c r="I10" s="177">
        <v>3016</v>
      </c>
      <c r="J10" s="114">
        <v>0.2</v>
      </c>
      <c r="K10" s="51">
        <v>25</v>
      </c>
      <c r="L10" s="51" t="s">
        <v>718</v>
      </c>
    </row>
    <row r="11" spans="1:12" ht="9" customHeight="1">
      <c r="A11" s="210"/>
      <c r="B11" s="210"/>
      <c r="C11" s="211"/>
      <c r="D11" s="212"/>
      <c r="E11" s="213"/>
      <c r="F11" s="212"/>
      <c r="G11" s="212"/>
      <c r="H11" s="212"/>
      <c r="I11" s="214"/>
      <c r="J11" s="215"/>
      <c r="K11" s="212"/>
      <c r="L11" s="212"/>
    </row>
    <row r="12" spans="1:12" ht="27" customHeight="1">
      <c r="A12" s="178">
        <v>183</v>
      </c>
      <c r="B12" s="178" t="s">
        <v>638</v>
      </c>
      <c r="C12" s="105" t="s">
        <v>19</v>
      </c>
      <c r="D12" s="51">
        <v>800</v>
      </c>
      <c r="E12" s="89">
        <f>4.945*D12</f>
        <v>3956</v>
      </c>
      <c r="F12" s="51">
        <v>20517</v>
      </c>
      <c r="G12" s="177">
        <v>3.77</v>
      </c>
      <c r="H12" s="177">
        <f>G12*D12</f>
        <v>3016</v>
      </c>
      <c r="I12" s="177">
        <v>3016</v>
      </c>
      <c r="J12" s="114">
        <v>0.2</v>
      </c>
      <c r="K12" s="51">
        <v>25</v>
      </c>
      <c r="L12" s="51" t="s">
        <v>718</v>
      </c>
    </row>
    <row r="13" spans="1:12" ht="9" customHeight="1">
      <c r="A13" s="210"/>
      <c r="B13" s="210"/>
      <c r="C13" s="211"/>
      <c r="D13" s="212"/>
      <c r="E13" s="213"/>
      <c r="F13" s="212"/>
      <c r="G13" s="212"/>
      <c r="H13" s="212"/>
      <c r="I13" s="214"/>
      <c r="J13" s="215"/>
      <c r="K13" s="212"/>
      <c r="L13" s="212"/>
    </row>
    <row r="14" spans="1:12" ht="27" customHeight="1">
      <c r="A14" s="178">
        <v>184</v>
      </c>
      <c r="B14" s="178" t="s">
        <v>638</v>
      </c>
      <c r="C14" s="105" t="s">
        <v>20</v>
      </c>
      <c r="D14" s="51">
        <v>800</v>
      </c>
      <c r="E14" s="89">
        <f>4.945*D14</f>
        <v>3956</v>
      </c>
      <c r="F14" s="51">
        <v>10518</v>
      </c>
      <c r="G14" s="177">
        <v>3.77</v>
      </c>
      <c r="H14" s="177">
        <f>G14*D14</f>
        <v>3016</v>
      </c>
      <c r="I14" s="177">
        <v>3016</v>
      </c>
      <c r="J14" s="114">
        <v>0.2</v>
      </c>
      <c r="K14" s="51">
        <v>25</v>
      </c>
      <c r="L14" s="51" t="s">
        <v>718</v>
      </c>
    </row>
    <row r="15" spans="1:12" ht="9" customHeight="1">
      <c r="A15" s="210"/>
      <c r="B15" s="210"/>
      <c r="C15" s="211"/>
      <c r="D15" s="212"/>
      <c r="E15" s="213"/>
      <c r="F15" s="212"/>
      <c r="G15" s="212"/>
      <c r="H15" s="212"/>
      <c r="I15" s="214"/>
      <c r="J15" s="215"/>
      <c r="K15" s="212"/>
      <c r="L15" s="212"/>
    </row>
    <row r="16" spans="1:12" ht="27" customHeight="1">
      <c r="A16" s="616">
        <v>185</v>
      </c>
      <c r="B16" s="178" t="s">
        <v>339</v>
      </c>
      <c r="C16" s="105" t="s">
        <v>1244</v>
      </c>
      <c r="D16" s="51">
        <v>120</v>
      </c>
      <c r="E16" s="617">
        <v>563.04</v>
      </c>
      <c r="F16" s="51">
        <v>22010</v>
      </c>
      <c r="G16" s="177">
        <v>1.56</v>
      </c>
      <c r="H16" s="177">
        <f>G16*D16</f>
        <v>187.20000000000002</v>
      </c>
      <c r="I16" s="615">
        <f>SUM(H16:H19)</f>
        <v>530.4000000000001</v>
      </c>
      <c r="J16" s="114">
        <v>0.2</v>
      </c>
      <c r="K16" s="51">
        <v>10</v>
      </c>
      <c r="L16" s="614" t="s">
        <v>718</v>
      </c>
    </row>
    <row r="17" spans="1:12" ht="27" customHeight="1">
      <c r="A17" s="616"/>
      <c r="B17" s="178" t="s">
        <v>339</v>
      </c>
      <c r="C17" s="105" t="s">
        <v>1245</v>
      </c>
      <c r="D17" s="51">
        <v>120</v>
      </c>
      <c r="E17" s="617"/>
      <c r="F17" s="51">
        <v>22012</v>
      </c>
      <c r="G17" s="177">
        <v>1.56</v>
      </c>
      <c r="H17" s="177">
        <f>G17*D17</f>
        <v>187.20000000000002</v>
      </c>
      <c r="I17" s="615"/>
      <c r="J17" s="114">
        <v>0.2</v>
      </c>
      <c r="K17" s="51">
        <v>10</v>
      </c>
      <c r="L17" s="614"/>
    </row>
    <row r="18" spans="1:12" ht="27" customHeight="1">
      <c r="A18" s="616"/>
      <c r="B18" s="178" t="s">
        <v>339</v>
      </c>
      <c r="C18" s="105" t="s">
        <v>1242</v>
      </c>
      <c r="D18" s="51">
        <v>50</v>
      </c>
      <c r="E18" s="617"/>
      <c r="F18" s="51">
        <v>22006</v>
      </c>
      <c r="G18" s="177">
        <v>1.56</v>
      </c>
      <c r="H18" s="177">
        <f>G18*D18</f>
        <v>78</v>
      </c>
      <c r="I18" s="615"/>
      <c r="J18" s="114">
        <v>0.2</v>
      </c>
      <c r="K18" s="51">
        <v>10</v>
      </c>
      <c r="L18" s="614"/>
    </row>
    <row r="19" spans="1:12" ht="27" customHeight="1">
      <c r="A19" s="616"/>
      <c r="B19" s="194" t="s">
        <v>339</v>
      </c>
      <c r="C19" s="120" t="s">
        <v>1243</v>
      </c>
      <c r="D19" s="76">
        <v>50</v>
      </c>
      <c r="E19" s="617"/>
      <c r="F19" s="76">
        <v>22008</v>
      </c>
      <c r="G19" s="474">
        <v>1.56</v>
      </c>
      <c r="H19" s="474">
        <f>G19*D19</f>
        <v>78</v>
      </c>
      <c r="I19" s="615"/>
      <c r="J19" s="472">
        <v>0.2</v>
      </c>
      <c r="K19" s="76">
        <v>10</v>
      </c>
      <c r="L19" s="614"/>
    </row>
    <row r="20" spans="1:10" s="259" customFormat="1" ht="9" customHeight="1">
      <c r="A20" s="253"/>
      <c r="B20" s="253"/>
      <c r="C20" s="487"/>
      <c r="E20" s="410"/>
      <c r="I20" s="411"/>
      <c r="J20" s="412"/>
    </row>
    <row r="21" spans="1:12" ht="12.75">
      <c r="A21" s="169">
        <v>187</v>
      </c>
      <c r="B21" s="169" t="s">
        <v>295</v>
      </c>
      <c r="C21" s="103" t="s">
        <v>9</v>
      </c>
      <c r="D21" s="108">
        <v>150</v>
      </c>
      <c r="E21" s="170">
        <v>538.2</v>
      </c>
      <c r="F21" s="108">
        <v>12917</v>
      </c>
      <c r="G21" s="546">
        <v>1.94</v>
      </c>
      <c r="H21" s="546">
        <f>D21*G21</f>
        <v>291</v>
      </c>
      <c r="I21" s="167">
        <v>291</v>
      </c>
      <c r="J21" s="186">
        <v>0.2</v>
      </c>
      <c r="K21" s="108" t="s">
        <v>409</v>
      </c>
      <c r="L21" s="163" t="s">
        <v>406</v>
      </c>
    </row>
    <row r="22" spans="1:12" ht="9" customHeight="1">
      <c r="A22" s="210"/>
      <c r="B22" s="210"/>
      <c r="C22" s="211"/>
      <c r="D22" s="212"/>
      <c r="E22" s="213"/>
      <c r="F22" s="212"/>
      <c r="G22" s="212"/>
      <c r="H22" s="212"/>
      <c r="I22" s="214"/>
      <c r="J22" s="215"/>
      <c r="K22" s="212"/>
      <c r="L22" s="252"/>
    </row>
    <row r="23" spans="1:12" ht="12.75">
      <c r="A23" s="178">
        <v>188</v>
      </c>
      <c r="B23" s="178" t="s">
        <v>295</v>
      </c>
      <c r="C23" s="105" t="s">
        <v>1576</v>
      </c>
      <c r="D23" s="51">
        <v>150</v>
      </c>
      <c r="E23" s="89">
        <v>538.2</v>
      </c>
      <c r="F23" s="51">
        <v>10030</v>
      </c>
      <c r="G23" s="51">
        <v>2.05</v>
      </c>
      <c r="H23" s="160">
        <f>D23*G23</f>
        <v>307.5</v>
      </c>
      <c r="I23" s="177">
        <f>G23*D23</f>
        <v>307.5</v>
      </c>
      <c r="J23" s="114">
        <v>0.2</v>
      </c>
      <c r="K23" s="51">
        <v>48</v>
      </c>
      <c r="L23" s="51" t="s">
        <v>1549</v>
      </c>
    </row>
    <row r="24" spans="1:12" ht="9" customHeight="1">
      <c r="A24" s="210"/>
      <c r="B24" s="210"/>
      <c r="C24" s="211"/>
      <c r="D24" s="212"/>
      <c r="E24" s="213"/>
      <c r="F24" s="212"/>
      <c r="G24" s="212"/>
      <c r="H24" s="212"/>
      <c r="I24" s="214"/>
      <c r="J24" s="215"/>
      <c r="K24" s="212"/>
      <c r="L24" s="212"/>
    </row>
    <row r="25" spans="1:12" ht="25.5">
      <c r="A25" s="178">
        <v>189</v>
      </c>
      <c r="B25" s="178" t="s">
        <v>295</v>
      </c>
      <c r="C25" s="105" t="s">
        <v>1577</v>
      </c>
      <c r="D25" s="51">
        <v>150</v>
      </c>
      <c r="E25" s="89">
        <v>621</v>
      </c>
      <c r="F25" s="51">
        <v>12919</v>
      </c>
      <c r="G25" s="367">
        <v>1.9</v>
      </c>
      <c r="H25" s="367">
        <f>D25*G25</f>
        <v>285</v>
      </c>
      <c r="I25" s="177">
        <v>285</v>
      </c>
      <c r="J25" s="114">
        <v>0.2</v>
      </c>
      <c r="K25" s="51" t="s">
        <v>410</v>
      </c>
      <c r="L25" s="110" t="s">
        <v>406</v>
      </c>
    </row>
    <row r="26" ht="12.75">
      <c r="I26" s="185">
        <f>SUM(I2:I25)</f>
        <v>15019.6</v>
      </c>
    </row>
  </sheetData>
  <mergeCells count="4">
    <mergeCell ref="A16:A19"/>
    <mergeCell ref="E16:E19"/>
    <mergeCell ref="I16:I19"/>
    <mergeCell ref="L16:L19"/>
  </mergeCells>
  <printOptions horizontalCentered="1"/>
  <pageMargins left="0.15748031496062992" right="0.15748031496062992" top="0.4724409448818898" bottom="0.3937007874015748" header="0.15748031496062992" footer="0.15748031496062992"/>
  <pageSetup cellComments="asDisplayed" fitToHeight="1" fitToWidth="1" horizontalDpi="300" verticalDpi="300" orientation="landscape" paperSize="9" scale="81" r:id="rId1"/>
  <headerFooter alignWithMargins="0">
    <oddHeader>&amp;C&amp;A</oddHeader>
    <oddFooter>&amp;LMateriale sanitario&amp;RPagina &amp;P di &amp;N</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O24"/>
  <sheetViews>
    <sheetView showGridLines="0" zoomScale="75" zoomScaleNormal="75" zoomScaleSheetLayoutView="75" workbookViewId="0" topLeftCell="F10">
      <selection activeCell="M31" sqref="M31"/>
    </sheetView>
  </sheetViews>
  <sheetFormatPr defaultColWidth="8.8515625" defaultRowHeight="12.75"/>
  <cols>
    <col min="1" max="1" width="7.28125" style="187" customWidth="1"/>
    <col min="2" max="2" width="13.00390625" style="187" customWidth="1"/>
    <col min="3" max="3" width="61.00390625" style="104" customWidth="1"/>
    <col min="4" max="4" width="9.00390625" style="91" customWidth="1"/>
    <col min="5" max="5" width="13.140625" style="112" bestFit="1" customWidth="1"/>
    <col min="6" max="7" width="10.57421875" style="91" customWidth="1"/>
    <col min="8" max="8" width="12.140625" style="91" customWidth="1"/>
    <col min="9" max="9" width="12.140625" style="185" customWidth="1"/>
    <col min="10" max="10" width="6.28125" style="119" customWidth="1"/>
    <col min="11" max="11" width="8.140625" style="91" customWidth="1"/>
    <col min="12" max="12" width="14.421875" style="91" customWidth="1"/>
    <col min="13" max="16384" width="8.8515625" style="91" customWidth="1"/>
  </cols>
  <sheetData>
    <row r="1" spans="1:12" ht="84.75" customHeight="1">
      <c r="A1" s="51" t="s">
        <v>1228</v>
      </c>
      <c r="B1" s="51" t="s">
        <v>475</v>
      </c>
      <c r="C1" s="133" t="s">
        <v>1226</v>
      </c>
      <c r="D1" s="51" t="s">
        <v>230</v>
      </c>
      <c r="E1" s="89" t="s">
        <v>1398</v>
      </c>
      <c r="F1" s="134" t="s">
        <v>476</v>
      </c>
      <c r="G1" s="134" t="s">
        <v>477</v>
      </c>
      <c r="H1" s="134" t="s">
        <v>1399</v>
      </c>
      <c r="I1" s="177" t="s">
        <v>564</v>
      </c>
      <c r="J1" s="135" t="s">
        <v>1171</v>
      </c>
      <c r="K1" s="134" t="s">
        <v>1172</v>
      </c>
      <c r="L1" s="51" t="s">
        <v>77</v>
      </c>
    </row>
    <row r="2" spans="1:12" ht="27.75" customHeight="1">
      <c r="A2" s="178">
        <v>190</v>
      </c>
      <c r="B2" s="178" t="s">
        <v>295</v>
      </c>
      <c r="C2" s="105" t="s">
        <v>397</v>
      </c>
      <c r="D2" s="109">
        <v>25000</v>
      </c>
      <c r="E2" s="89">
        <v>1952.13</v>
      </c>
      <c r="F2" s="51">
        <v>12958</v>
      </c>
      <c r="G2" s="416">
        <v>0.0356</v>
      </c>
      <c r="H2" s="367">
        <f>D2*G2</f>
        <v>890</v>
      </c>
      <c r="I2" s="177">
        <v>890</v>
      </c>
      <c r="J2" s="114">
        <v>0.2</v>
      </c>
      <c r="K2" s="51" t="s">
        <v>411</v>
      </c>
      <c r="L2" s="110" t="s">
        <v>406</v>
      </c>
    </row>
    <row r="3" spans="1:15" ht="9" customHeight="1">
      <c r="A3" s="210"/>
      <c r="B3" s="210"/>
      <c r="C3" s="211"/>
      <c r="D3" s="212"/>
      <c r="E3" s="213"/>
      <c r="F3" s="212"/>
      <c r="G3" s="212"/>
      <c r="H3" s="212"/>
      <c r="I3" s="214"/>
      <c r="J3" s="215"/>
      <c r="K3" s="212"/>
      <c r="L3" s="212"/>
      <c r="O3" s="212"/>
    </row>
    <row r="4" spans="1:12" ht="12.75">
      <c r="A4" s="178">
        <v>191</v>
      </c>
      <c r="B4" s="178" t="s">
        <v>295</v>
      </c>
      <c r="C4" s="105" t="s">
        <v>1403</v>
      </c>
      <c r="D4" s="51">
        <v>500</v>
      </c>
      <c r="E4" s="89">
        <v>82.5</v>
      </c>
      <c r="F4" s="51" t="s">
        <v>1552</v>
      </c>
      <c r="G4" s="417">
        <v>0.12</v>
      </c>
      <c r="H4" s="367">
        <f>G4*D4</f>
        <v>60</v>
      </c>
      <c r="I4" s="177">
        <f>D4*G4</f>
        <v>60</v>
      </c>
      <c r="J4" s="114">
        <v>0.2</v>
      </c>
      <c r="K4" s="51">
        <v>1200</v>
      </c>
      <c r="L4" s="51" t="s">
        <v>1550</v>
      </c>
    </row>
    <row r="5" spans="1:12" ht="9" customHeight="1" thickBot="1">
      <c r="A5" s="210"/>
      <c r="B5" s="210"/>
      <c r="C5" s="211"/>
      <c r="D5" s="212"/>
      <c r="E5" s="213"/>
      <c r="F5" s="212"/>
      <c r="G5" s="212"/>
      <c r="H5" s="212"/>
      <c r="I5" s="214"/>
      <c r="J5" s="215"/>
      <c r="K5" s="212"/>
      <c r="L5" s="252"/>
    </row>
    <row r="6" spans="1:12" ht="26.25" thickBot="1">
      <c r="A6" s="51">
        <v>192</v>
      </c>
      <c r="B6" s="51" t="s">
        <v>295</v>
      </c>
      <c r="C6" s="101" t="s">
        <v>1435</v>
      </c>
      <c r="D6" s="109">
        <v>20000</v>
      </c>
      <c r="E6" s="567">
        <v>1880</v>
      </c>
      <c r="F6" s="568" t="s">
        <v>1391</v>
      </c>
      <c r="G6" s="569">
        <v>0.067</v>
      </c>
      <c r="H6" s="570">
        <f>SUM(G6*D6)</f>
        <v>1340</v>
      </c>
      <c r="I6" s="570">
        <f>SUM(H6)</f>
        <v>1340</v>
      </c>
      <c r="J6" s="571">
        <v>0.2</v>
      </c>
      <c r="K6" s="568">
        <v>300</v>
      </c>
      <c r="L6" s="110" t="s">
        <v>687</v>
      </c>
    </row>
    <row r="7" spans="1:12" ht="9" customHeight="1">
      <c r="A7" s="210"/>
      <c r="B7" s="210"/>
      <c r="C7" s="211"/>
      <c r="D7" s="212"/>
      <c r="E7" s="213"/>
      <c r="F7" s="212"/>
      <c r="G7" s="212"/>
      <c r="H7" s="212"/>
      <c r="I7" s="214"/>
      <c r="J7" s="215"/>
      <c r="K7" s="212"/>
      <c r="L7" s="252"/>
    </row>
    <row r="8" spans="1:12" ht="30.75" customHeight="1">
      <c r="A8" s="178">
        <v>194</v>
      </c>
      <c r="B8" s="178" t="s">
        <v>296</v>
      </c>
      <c r="C8" s="105" t="s">
        <v>269</v>
      </c>
      <c r="D8" s="51" t="s">
        <v>1486</v>
      </c>
      <c r="E8" s="89">
        <f>400*294</f>
        <v>117600</v>
      </c>
      <c r="F8" s="110" t="s">
        <v>1319</v>
      </c>
      <c r="G8" s="125">
        <v>293.8</v>
      </c>
      <c r="H8" s="125">
        <f>G8*400</f>
        <v>117520</v>
      </c>
      <c r="I8" s="176">
        <f>SUM(H8)</f>
        <v>117520</v>
      </c>
      <c r="J8" s="111">
        <v>0.2</v>
      </c>
      <c r="K8" s="110">
        <v>5</v>
      </c>
      <c r="L8" s="51" t="s">
        <v>1313</v>
      </c>
    </row>
    <row r="9" spans="1:12" s="81" customFormat="1" ht="9" customHeight="1">
      <c r="A9" s="413"/>
      <c r="B9" s="413"/>
      <c r="C9" s="277"/>
      <c r="D9" s="252"/>
      <c r="E9" s="256"/>
      <c r="F9" s="252"/>
      <c r="G9" s="252"/>
      <c r="H9" s="252"/>
      <c r="I9" s="257"/>
      <c r="J9" s="260"/>
      <c r="K9" s="252"/>
      <c r="L9" s="252"/>
    </row>
    <row r="10" spans="1:12" ht="27" customHeight="1">
      <c r="A10" s="178">
        <f>A8+1</f>
        <v>195</v>
      </c>
      <c r="B10" s="178" t="s">
        <v>296</v>
      </c>
      <c r="C10" s="105" t="s">
        <v>266</v>
      </c>
      <c r="D10" s="51">
        <v>12</v>
      </c>
      <c r="E10" s="89">
        <f>12*255.3</f>
        <v>3063.6000000000004</v>
      </c>
      <c r="F10" s="51" t="s">
        <v>947</v>
      </c>
      <c r="G10" s="418">
        <v>251.9</v>
      </c>
      <c r="H10" s="418">
        <f>D10*G10</f>
        <v>3022.8</v>
      </c>
      <c r="I10" s="419">
        <v>3022.8</v>
      </c>
      <c r="J10" s="114">
        <v>0.2</v>
      </c>
      <c r="K10" s="51">
        <v>6</v>
      </c>
      <c r="L10" s="51" t="s">
        <v>946</v>
      </c>
    </row>
    <row r="11" spans="1:12" s="81" customFormat="1" ht="8.25" customHeight="1">
      <c r="A11" s="413"/>
      <c r="B11" s="413"/>
      <c r="C11" s="277"/>
      <c r="D11" s="252"/>
      <c r="E11" s="256"/>
      <c r="F11" s="252"/>
      <c r="G11" s="252"/>
      <c r="H11" s="252"/>
      <c r="I11" s="257"/>
      <c r="J11" s="260"/>
      <c r="K11" s="252"/>
      <c r="L11" s="252"/>
    </row>
    <row r="12" spans="1:12" ht="12.75">
      <c r="A12" s="178">
        <f>A10+1</f>
        <v>196</v>
      </c>
      <c r="B12" s="178"/>
      <c r="C12" s="105" t="s">
        <v>267</v>
      </c>
      <c r="D12" s="51">
        <v>2</v>
      </c>
      <c r="E12" s="89">
        <f>2*50.6</f>
        <v>101.2</v>
      </c>
      <c r="F12" s="51">
        <v>150081</v>
      </c>
      <c r="G12" s="51">
        <v>38.5</v>
      </c>
      <c r="H12" s="418">
        <f>D12*G12</f>
        <v>77</v>
      </c>
      <c r="I12" s="419">
        <v>77</v>
      </c>
      <c r="J12" s="114">
        <v>0.2</v>
      </c>
      <c r="K12" s="51">
        <v>6</v>
      </c>
      <c r="L12" s="51" t="s">
        <v>946</v>
      </c>
    </row>
    <row r="13" spans="1:12" s="81" customFormat="1" ht="9" customHeight="1">
      <c r="A13" s="413"/>
      <c r="B13" s="413"/>
      <c r="C13" s="277"/>
      <c r="D13" s="252"/>
      <c r="E13" s="256"/>
      <c r="F13" s="252"/>
      <c r="G13" s="252"/>
      <c r="H13" s="252"/>
      <c r="I13" s="257"/>
      <c r="J13" s="260"/>
      <c r="K13" s="252"/>
      <c r="L13" s="252"/>
    </row>
    <row r="14" spans="1:12" ht="12.75">
      <c r="A14" s="178">
        <f>A12+1</f>
        <v>197</v>
      </c>
      <c r="B14" s="178"/>
      <c r="C14" s="105" t="s">
        <v>36</v>
      </c>
      <c r="D14" s="109">
        <v>250</v>
      </c>
      <c r="E14" s="89">
        <v>455.98</v>
      </c>
      <c r="F14" s="51" t="s">
        <v>906</v>
      </c>
      <c r="G14" s="51">
        <v>1.26</v>
      </c>
      <c r="H14" s="89">
        <f>+D14*G14</f>
        <v>315</v>
      </c>
      <c r="I14" s="177">
        <v>315</v>
      </c>
      <c r="J14" s="114">
        <v>0.2</v>
      </c>
      <c r="K14" s="51">
        <v>30</v>
      </c>
      <c r="L14" s="51" t="s">
        <v>894</v>
      </c>
    </row>
    <row r="15" spans="1:12" ht="9" customHeight="1">
      <c r="A15" s="210"/>
      <c r="B15" s="210"/>
      <c r="C15" s="211"/>
      <c r="D15" s="212"/>
      <c r="E15" s="213"/>
      <c r="F15" s="212"/>
      <c r="G15" s="212"/>
      <c r="H15" s="212"/>
      <c r="I15" s="214"/>
      <c r="J15" s="215"/>
      <c r="K15" s="212"/>
      <c r="L15" s="212"/>
    </row>
    <row r="16" spans="1:12" ht="12.75">
      <c r="A16" s="650">
        <v>198</v>
      </c>
      <c r="B16" s="650" t="s">
        <v>290</v>
      </c>
      <c r="C16" s="648" t="s">
        <v>5</v>
      </c>
      <c r="D16" s="614" t="s">
        <v>326</v>
      </c>
      <c r="E16" s="617">
        <f>1.7*30</f>
        <v>51</v>
      </c>
      <c r="F16" s="51">
        <v>271500</v>
      </c>
      <c r="G16" s="87">
        <v>0.8</v>
      </c>
      <c r="H16" s="420">
        <f>15*G16</f>
        <v>12</v>
      </c>
      <c r="I16" s="651">
        <v>40.8</v>
      </c>
      <c r="J16" s="652">
        <v>0.2</v>
      </c>
      <c r="K16" s="51">
        <v>210</v>
      </c>
      <c r="L16" s="614" t="s">
        <v>1351</v>
      </c>
    </row>
    <row r="17" spans="1:12" ht="12.75">
      <c r="A17" s="594"/>
      <c r="B17" s="594"/>
      <c r="C17" s="649"/>
      <c r="D17" s="614"/>
      <c r="E17" s="617"/>
      <c r="F17" s="51">
        <v>273000</v>
      </c>
      <c r="G17" s="87">
        <v>1.92</v>
      </c>
      <c r="H17" s="420">
        <f>15*G17</f>
        <v>28.799999999999997</v>
      </c>
      <c r="I17" s="651"/>
      <c r="J17" s="652"/>
      <c r="K17" s="51">
        <v>50</v>
      </c>
      <c r="L17" s="614"/>
    </row>
    <row r="18" spans="1:12" ht="9" customHeight="1">
      <c r="A18" s="210"/>
      <c r="B18" s="210"/>
      <c r="C18" s="211"/>
      <c r="D18" s="212"/>
      <c r="E18" s="213"/>
      <c r="F18" s="212"/>
      <c r="G18" s="212"/>
      <c r="H18" s="212"/>
      <c r="I18" s="214"/>
      <c r="J18" s="215"/>
      <c r="K18" s="212"/>
      <c r="L18" s="212"/>
    </row>
    <row r="19" spans="1:12" ht="35.25" customHeight="1">
      <c r="A19" s="178">
        <v>199</v>
      </c>
      <c r="B19" s="178"/>
      <c r="C19" s="115" t="s">
        <v>532</v>
      </c>
      <c r="D19" s="109">
        <v>50</v>
      </c>
      <c r="E19" s="89">
        <f>50*1.5</f>
        <v>75</v>
      </c>
      <c r="F19" s="51">
        <v>19401</v>
      </c>
      <c r="G19" s="371">
        <v>1.22</v>
      </c>
      <c r="H19" s="371">
        <v>61</v>
      </c>
      <c r="I19" s="177">
        <v>61</v>
      </c>
      <c r="J19" s="114">
        <v>0.2</v>
      </c>
      <c r="K19" s="51" t="s">
        <v>122</v>
      </c>
      <c r="L19" s="51" t="s">
        <v>117</v>
      </c>
    </row>
    <row r="20" spans="1:12" ht="9" customHeight="1">
      <c r="A20" s="210"/>
      <c r="B20" s="210"/>
      <c r="C20" s="211"/>
      <c r="D20" s="212"/>
      <c r="E20" s="213"/>
      <c r="F20" s="212"/>
      <c r="G20" s="212"/>
      <c r="H20" s="212"/>
      <c r="I20" s="214"/>
      <c r="J20" s="215"/>
      <c r="K20" s="212"/>
      <c r="L20" s="212"/>
    </row>
    <row r="21" spans="1:12" ht="19.5" customHeight="1">
      <c r="A21" s="178">
        <v>200</v>
      </c>
      <c r="B21" s="178"/>
      <c r="C21" s="115" t="s">
        <v>1437</v>
      </c>
      <c r="D21" s="51">
        <v>500</v>
      </c>
      <c r="E21" s="89">
        <f>2.277*D21</f>
        <v>1138.5</v>
      </c>
      <c r="F21" s="51" t="s">
        <v>907</v>
      </c>
      <c r="G21" s="51">
        <v>2.2</v>
      </c>
      <c r="H21" s="89">
        <f>+D21*G21</f>
        <v>1100</v>
      </c>
      <c r="I21" s="177">
        <v>1100</v>
      </c>
      <c r="J21" s="114">
        <v>0.2</v>
      </c>
      <c r="K21" s="51">
        <v>10</v>
      </c>
      <c r="L21" s="51" t="s">
        <v>894</v>
      </c>
    </row>
    <row r="22" spans="1:12" ht="12.75">
      <c r="A22" s="210"/>
      <c r="B22" s="210"/>
      <c r="C22" s="211"/>
      <c r="D22" s="212"/>
      <c r="E22" s="213"/>
      <c r="F22" s="212"/>
      <c r="G22" s="212"/>
      <c r="H22" s="212"/>
      <c r="I22" s="214"/>
      <c r="J22" s="215"/>
      <c r="K22" s="212"/>
      <c r="L22" s="212"/>
    </row>
    <row r="23" spans="1:12" ht="21.75" customHeight="1">
      <c r="A23" s="178">
        <v>202</v>
      </c>
      <c r="B23" s="178"/>
      <c r="C23" s="105" t="s">
        <v>1234</v>
      </c>
      <c r="D23" s="51">
        <v>30</v>
      </c>
      <c r="E23" s="89">
        <f>95*D23</f>
        <v>2850</v>
      </c>
      <c r="F23" s="51"/>
      <c r="G23" s="51">
        <v>48.5</v>
      </c>
      <c r="H23" s="109">
        <v>1455</v>
      </c>
      <c r="I23" s="177">
        <v>1455</v>
      </c>
      <c r="J23" s="114">
        <v>0.2</v>
      </c>
      <c r="K23" s="51">
        <v>1</v>
      </c>
      <c r="L23" s="51" t="s">
        <v>883</v>
      </c>
    </row>
    <row r="24" ht="12.75">
      <c r="I24" s="185">
        <f>SUM(I2:I23)</f>
        <v>125881.6</v>
      </c>
    </row>
  </sheetData>
  <mergeCells count="8">
    <mergeCell ref="L16:L17"/>
    <mergeCell ref="C16:C17"/>
    <mergeCell ref="B16:B17"/>
    <mergeCell ref="A16:A17"/>
    <mergeCell ref="I16:I17"/>
    <mergeCell ref="J16:J17"/>
    <mergeCell ref="D16:D17"/>
    <mergeCell ref="E16:E17"/>
  </mergeCells>
  <printOptions/>
  <pageMargins left="0.17" right="0.17" top="0.57" bottom="0.41" header="0.17" footer="0.17"/>
  <pageSetup cellComments="asDisplayed" fitToHeight="1" fitToWidth="1" horizontalDpi="300" verticalDpi="300" orientation="landscape" paperSize="9" scale="82" r:id="rId1"/>
  <headerFooter alignWithMargins="0">
    <oddHeader>&amp;C&amp;A</oddHeader>
    <oddFooter>&amp;LMateriale sanitario&amp;RPagina &amp;P di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A17"/>
  <sheetViews>
    <sheetView showGridLines="0" zoomScale="75" zoomScaleNormal="75" zoomScaleSheetLayoutView="75" workbookViewId="0" topLeftCell="E7">
      <selection activeCell="I17" sqref="I17"/>
    </sheetView>
  </sheetViews>
  <sheetFormatPr defaultColWidth="8.8515625" defaultRowHeight="12.75"/>
  <cols>
    <col min="1" max="1" width="6.28125" style="96" customWidth="1"/>
    <col min="2" max="2" width="13.00390625" style="96" customWidth="1"/>
    <col min="3" max="3" width="68.57421875" style="104" customWidth="1"/>
    <col min="4" max="4" width="9.00390625" style="64" customWidth="1"/>
    <col min="5" max="5" width="13.140625" style="93" bestFit="1" customWidth="1"/>
    <col min="6" max="6" width="11.7109375" style="91" customWidth="1"/>
    <col min="7" max="7" width="10.57421875" style="64" customWidth="1"/>
    <col min="8" max="8" width="12.140625" style="64" customWidth="1"/>
    <col min="9" max="9" width="12.140625" style="180" customWidth="1"/>
    <col min="10" max="10" width="5.28125" style="100" customWidth="1"/>
    <col min="11" max="11" width="5.8515625" style="64" customWidth="1"/>
    <col min="12" max="12" width="14.28125" style="91" customWidth="1"/>
    <col min="13" max="27" width="8.8515625" style="72" customWidth="1"/>
    <col min="28" max="16384" width="8.8515625" style="64" customWidth="1"/>
  </cols>
  <sheetData>
    <row r="1" spans="1:27" s="91" customFormat="1" ht="75.75" customHeight="1">
      <c r="A1" s="51" t="s">
        <v>1227</v>
      </c>
      <c r="B1" s="51" t="s">
        <v>475</v>
      </c>
      <c r="C1" s="133" t="s">
        <v>1226</v>
      </c>
      <c r="D1" s="51" t="s">
        <v>230</v>
      </c>
      <c r="E1" s="89" t="s">
        <v>1398</v>
      </c>
      <c r="F1" s="134" t="s">
        <v>476</v>
      </c>
      <c r="G1" s="134" t="s">
        <v>477</v>
      </c>
      <c r="H1" s="134" t="s">
        <v>1399</v>
      </c>
      <c r="I1" s="177" t="s">
        <v>564</v>
      </c>
      <c r="J1" s="114" t="s">
        <v>1171</v>
      </c>
      <c r="K1" s="134" t="s">
        <v>1172</v>
      </c>
      <c r="L1" s="51" t="s">
        <v>77</v>
      </c>
      <c r="M1" s="90"/>
      <c r="N1" s="90"/>
      <c r="O1" s="90"/>
      <c r="P1" s="90"/>
      <c r="Q1" s="90"/>
      <c r="R1" s="90"/>
      <c r="S1" s="90"/>
      <c r="T1" s="90"/>
      <c r="U1" s="90"/>
      <c r="V1" s="90"/>
      <c r="W1" s="90"/>
      <c r="X1" s="90"/>
      <c r="Y1" s="90"/>
      <c r="Z1" s="90"/>
      <c r="AA1" s="90"/>
    </row>
    <row r="2" spans="1:12" ht="12.75">
      <c r="A2" s="94">
        <v>1</v>
      </c>
      <c r="B2" s="95" t="s">
        <v>371</v>
      </c>
      <c r="C2" s="103" t="s">
        <v>171</v>
      </c>
      <c r="D2" s="36">
        <v>9600</v>
      </c>
      <c r="E2" s="161">
        <v>147.93</v>
      </c>
      <c r="F2" s="36">
        <v>70025</v>
      </c>
      <c r="G2" s="181">
        <v>0.0093</v>
      </c>
      <c r="H2" s="182">
        <f>G2*D2</f>
        <v>89.27999999999999</v>
      </c>
      <c r="I2" s="183">
        <f>SUM(H2)</f>
        <v>89.27999999999999</v>
      </c>
      <c r="J2" s="184">
        <v>0.2</v>
      </c>
      <c r="K2" s="36">
        <v>500</v>
      </c>
      <c r="L2" s="108" t="s">
        <v>115</v>
      </c>
    </row>
    <row r="3" spans="1:12" ht="9" customHeight="1">
      <c r="A3" s="267"/>
      <c r="B3" s="267"/>
      <c r="C3" s="211"/>
      <c r="D3" s="231"/>
      <c r="E3" s="233"/>
      <c r="F3" s="212"/>
      <c r="G3" s="231"/>
      <c r="H3" s="231"/>
      <c r="I3" s="268"/>
      <c r="J3" s="269"/>
      <c r="K3" s="231"/>
      <c r="L3" s="212"/>
    </row>
    <row r="4" spans="1:27" s="39" customFormat="1" ht="27.75" customHeight="1">
      <c r="A4" s="97">
        <v>2</v>
      </c>
      <c r="B4" s="97" t="s">
        <v>386</v>
      </c>
      <c r="C4" s="106" t="s">
        <v>1223</v>
      </c>
      <c r="D4" s="41">
        <v>50</v>
      </c>
      <c r="E4" s="92">
        <v>100.05</v>
      </c>
      <c r="F4" s="136" t="s">
        <v>895</v>
      </c>
      <c r="G4" s="136">
        <v>1.9</v>
      </c>
      <c r="H4" s="278">
        <f>+D4*G4</f>
        <v>95</v>
      </c>
      <c r="I4" s="228">
        <v>95</v>
      </c>
      <c r="J4" s="158">
        <v>0.2</v>
      </c>
      <c r="K4" s="136">
        <v>30</v>
      </c>
      <c r="L4" s="51" t="s">
        <v>894</v>
      </c>
      <c r="M4" s="72"/>
      <c r="N4" s="72"/>
      <c r="O4" s="72"/>
      <c r="P4" s="72"/>
      <c r="Q4" s="72"/>
      <c r="R4" s="72"/>
      <c r="S4" s="72"/>
      <c r="T4" s="72"/>
      <c r="U4" s="72"/>
      <c r="V4" s="72"/>
      <c r="W4" s="72"/>
      <c r="X4" s="72"/>
      <c r="Y4" s="72"/>
      <c r="Z4" s="72"/>
      <c r="AA4" s="72"/>
    </row>
    <row r="5" spans="1:12" s="72" customFormat="1" ht="8.25" customHeight="1">
      <c r="A5" s="270"/>
      <c r="B5" s="270"/>
      <c r="C5" s="271"/>
      <c r="D5" s="272"/>
      <c r="E5" s="273"/>
      <c r="F5" s="252"/>
      <c r="G5" s="274"/>
      <c r="H5" s="274"/>
      <c r="I5" s="275"/>
      <c r="J5" s="276"/>
      <c r="K5" s="274"/>
      <c r="L5" s="252"/>
    </row>
    <row r="6" spans="1:27" s="39" customFormat="1" ht="12.75">
      <c r="A6" s="97">
        <v>3</v>
      </c>
      <c r="B6" s="97" t="s">
        <v>387</v>
      </c>
      <c r="C6" s="105" t="s">
        <v>15</v>
      </c>
      <c r="D6" s="41">
        <v>50</v>
      </c>
      <c r="E6" s="92">
        <v>13.57</v>
      </c>
      <c r="F6" s="136" t="s">
        <v>896</v>
      </c>
      <c r="G6" s="136">
        <v>0.175</v>
      </c>
      <c r="H6" s="278">
        <v>8.75</v>
      </c>
      <c r="I6" s="228">
        <v>8.75</v>
      </c>
      <c r="J6" s="158">
        <v>0.2</v>
      </c>
      <c r="K6" s="136">
        <v>100</v>
      </c>
      <c r="L6" s="51" t="s">
        <v>894</v>
      </c>
      <c r="M6" s="72"/>
      <c r="N6" s="72"/>
      <c r="O6" s="72"/>
      <c r="P6" s="72"/>
      <c r="Q6" s="72"/>
      <c r="R6" s="72"/>
      <c r="S6" s="72"/>
      <c r="T6" s="72"/>
      <c r="U6" s="72"/>
      <c r="V6" s="72"/>
      <c r="W6" s="72"/>
      <c r="X6" s="72"/>
      <c r="Y6" s="72"/>
      <c r="Z6" s="72"/>
      <c r="AA6" s="72"/>
    </row>
    <row r="7" spans="1:12" s="72" customFormat="1" ht="9" customHeight="1">
      <c r="A7" s="270"/>
      <c r="B7" s="270"/>
      <c r="C7" s="277"/>
      <c r="D7" s="272"/>
      <c r="E7" s="273"/>
      <c r="F7" s="252"/>
      <c r="G7" s="274"/>
      <c r="H7" s="274"/>
      <c r="I7" s="275"/>
      <c r="J7" s="276"/>
      <c r="K7" s="274"/>
      <c r="L7" s="252"/>
    </row>
    <row r="8" spans="1:27" s="39" customFormat="1" ht="29.25" customHeight="1">
      <c r="A8" s="97">
        <v>4</v>
      </c>
      <c r="B8" s="97" t="s">
        <v>484</v>
      </c>
      <c r="C8" s="105" t="s">
        <v>1162</v>
      </c>
      <c r="D8" s="41">
        <v>200</v>
      </c>
      <c r="E8" s="92">
        <f>63.84*D8</f>
        <v>12768</v>
      </c>
      <c r="F8" s="51" t="s">
        <v>403</v>
      </c>
      <c r="G8" s="39">
        <v>55</v>
      </c>
      <c r="I8" s="162">
        <v>11000</v>
      </c>
      <c r="J8" s="99">
        <v>0.2</v>
      </c>
      <c r="K8" s="39">
        <v>1</v>
      </c>
      <c r="L8" s="51" t="s">
        <v>402</v>
      </c>
      <c r="M8" s="72"/>
      <c r="N8" s="72"/>
      <c r="O8" s="72"/>
      <c r="P8" s="72"/>
      <c r="Q8" s="72"/>
      <c r="R8" s="72"/>
      <c r="S8" s="72"/>
      <c r="T8" s="72"/>
      <c r="U8" s="72"/>
      <c r="V8" s="72"/>
      <c r="W8" s="72"/>
      <c r="X8" s="72"/>
      <c r="Y8" s="72"/>
      <c r="Z8" s="72"/>
      <c r="AA8" s="72"/>
    </row>
    <row r="9" spans="1:12" ht="9" customHeight="1">
      <c r="A9" s="267"/>
      <c r="B9" s="267"/>
      <c r="C9" s="211"/>
      <c r="D9" s="231"/>
      <c r="E9" s="233"/>
      <c r="F9" s="212"/>
      <c r="G9" s="231"/>
      <c r="H9" s="231"/>
      <c r="I9" s="268"/>
      <c r="J9" s="269"/>
      <c r="K9" s="231"/>
      <c r="L9" s="212"/>
    </row>
    <row r="10" spans="1:12" ht="32.25" customHeight="1">
      <c r="A10" s="97">
        <v>5</v>
      </c>
      <c r="B10" s="97" t="s">
        <v>484</v>
      </c>
      <c r="C10" s="105" t="s">
        <v>1455</v>
      </c>
      <c r="D10" s="41">
        <v>50</v>
      </c>
      <c r="E10" s="92">
        <v>1782.5</v>
      </c>
      <c r="F10" s="39" t="s">
        <v>1296</v>
      </c>
      <c r="G10" s="102">
        <v>30</v>
      </c>
      <c r="H10" s="102">
        <v>1500</v>
      </c>
      <c r="I10" s="162">
        <v>1500</v>
      </c>
      <c r="J10" s="99">
        <v>0.2</v>
      </c>
      <c r="K10" s="39">
        <v>1</v>
      </c>
      <c r="L10" s="51" t="s">
        <v>1295</v>
      </c>
    </row>
    <row r="11" spans="1:12" ht="9" customHeight="1">
      <c r="A11" s="267"/>
      <c r="B11" s="267"/>
      <c r="C11" s="211"/>
      <c r="D11" s="231"/>
      <c r="E11" s="233"/>
      <c r="F11" s="212"/>
      <c r="G11" s="231"/>
      <c r="H11" s="231"/>
      <c r="I11" s="268"/>
      <c r="J11" s="269"/>
      <c r="K11" s="231"/>
      <c r="L11" s="212"/>
    </row>
    <row r="12" spans="1:12" ht="25.5">
      <c r="A12" s="98">
        <v>6</v>
      </c>
      <c r="B12" s="97" t="s">
        <v>484</v>
      </c>
      <c r="C12" s="107" t="s">
        <v>1251</v>
      </c>
      <c r="D12" s="41">
        <v>300</v>
      </c>
      <c r="E12" s="92">
        <f>29.9*D12</f>
        <v>8970</v>
      </c>
      <c r="F12" s="51" t="s">
        <v>1262</v>
      </c>
      <c r="G12" s="92">
        <v>24.5</v>
      </c>
      <c r="H12" s="92">
        <v>7350</v>
      </c>
      <c r="I12" s="162">
        <v>7350</v>
      </c>
      <c r="J12" s="99">
        <v>0.2</v>
      </c>
      <c r="K12" s="39">
        <v>1</v>
      </c>
      <c r="L12" s="51" t="s">
        <v>96</v>
      </c>
    </row>
    <row r="13" spans="1:12" ht="8.25" customHeight="1">
      <c r="A13" s="267"/>
      <c r="B13" s="267"/>
      <c r="C13" s="211"/>
      <c r="D13" s="231"/>
      <c r="E13" s="233"/>
      <c r="F13" s="212"/>
      <c r="G13" s="231"/>
      <c r="H13" s="231"/>
      <c r="I13" s="268"/>
      <c r="J13" s="269"/>
      <c r="K13" s="231"/>
      <c r="L13" s="212"/>
    </row>
    <row r="14" spans="1:12" ht="25.5">
      <c r="A14" s="98">
        <v>7</v>
      </c>
      <c r="B14" s="97" t="s">
        <v>484</v>
      </c>
      <c r="C14" s="107" t="s">
        <v>1240</v>
      </c>
      <c r="D14" s="41">
        <v>600</v>
      </c>
      <c r="E14" s="92">
        <f>41.4*D14</f>
        <v>24840</v>
      </c>
      <c r="F14" s="110" t="s">
        <v>1263</v>
      </c>
      <c r="G14" s="92">
        <v>28.3</v>
      </c>
      <c r="H14" s="92">
        <v>16980</v>
      </c>
      <c r="I14" s="162">
        <v>16980</v>
      </c>
      <c r="J14" s="99">
        <v>0.2</v>
      </c>
      <c r="K14" s="39">
        <v>1</v>
      </c>
      <c r="L14" s="51" t="s">
        <v>96</v>
      </c>
    </row>
    <row r="15" spans="1:12" ht="9" customHeight="1">
      <c r="A15" s="267"/>
      <c r="B15" s="267"/>
      <c r="C15" s="211"/>
      <c r="D15" s="231"/>
      <c r="E15" s="233"/>
      <c r="F15" s="212"/>
      <c r="G15" s="231"/>
      <c r="H15" s="231"/>
      <c r="I15" s="268"/>
      <c r="J15" s="269"/>
      <c r="K15" s="231"/>
      <c r="L15" s="212"/>
    </row>
    <row r="16" spans="1:12" ht="40.5" customHeight="1">
      <c r="A16" s="98">
        <v>8</v>
      </c>
      <c r="B16" s="97" t="s">
        <v>484</v>
      </c>
      <c r="C16" s="105" t="s">
        <v>1456</v>
      </c>
      <c r="D16" s="39">
        <v>100</v>
      </c>
      <c r="E16" s="92">
        <v>4000</v>
      </c>
      <c r="F16" s="39">
        <v>10200015</v>
      </c>
      <c r="G16" s="102">
        <v>39</v>
      </c>
      <c r="H16" s="102">
        <v>3900</v>
      </c>
      <c r="I16" s="162">
        <v>3900</v>
      </c>
      <c r="J16" s="99">
        <v>0.2</v>
      </c>
      <c r="K16" s="39">
        <v>1</v>
      </c>
      <c r="L16" s="51" t="s">
        <v>1295</v>
      </c>
    </row>
    <row r="17" ht="12.75">
      <c r="I17" s="180">
        <f>SUM(I2:I16)</f>
        <v>40923.03</v>
      </c>
    </row>
  </sheetData>
  <printOptions horizontalCentered="1"/>
  <pageMargins left="0.15748031496062992" right="0.15748031496062992" top="0.35433070866141736" bottom="0.3937007874015748" header="0.15748031496062992" footer="0.15748031496062992"/>
  <pageSetup cellComments="asDisplayed" fitToHeight="1" fitToWidth="1" horizontalDpi="300" verticalDpi="300" orientation="landscape" paperSize="9" scale="80" r:id="rId1"/>
  <headerFooter alignWithMargins="0">
    <oddHeader>&amp;C&amp;A</oddHeader>
    <oddFooter>&amp;LMateriale sanitario&amp;RPagina &amp;P di &amp;N</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N36"/>
  <sheetViews>
    <sheetView showGridLines="0" zoomScale="75" zoomScaleNormal="75" zoomScaleSheetLayoutView="75" workbookViewId="0" topLeftCell="D24">
      <selection activeCell="M45" sqref="M45"/>
    </sheetView>
  </sheetViews>
  <sheetFormatPr defaultColWidth="8.8515625" defaultRowHeight="12.75"/>
  <cols>
    <col min="1" max="1" width="7.28125" style="187" customWidth="1"/>
    <col min="2" max="2" width="10.140625" style="187" customWidth="1"/>
    <col min="3" max="3" width="60.7109375" style="104" customWidth="1"/>
    <col min="4" max="4" width="7.8515625" style="91" customWidth="1"/>
    <col min="5" max="5" width="11.421875" style="112" customWidth="1"/>
    <col min="6" max="6" width="14.28125" style="91" customWidth="1"/>
    <col min="7" max="7" width="10.57421875" style="91" customWidth="1"/>
    <col min="8" max="8" width="12.140625" style="91" customWidth="1"/>
    <col min="9" max="9" width="12.140625" style="185" customWidth="1"/>
    <col min="10" max="10" width="5.140625" style="119" customWidth="1"/>
    <col min="11" max="11" width="6.8515625" style="91" customWidth="1"/>
    <col min="12" max="12" width="16.8515625" style="91" customWidth="1"/>
    <col min="13" max="13" width="13.57421875" style="91" customWidth="1"/>
    <col min="14" max="16384" width="8.8515625" style="91" customWidth="1"/>
  </cols>
  <sheetData>
    <row r="1" spans="1:12" ht="84.75" customHeight="1">
      <c r="A1" s="51" t="s">
        <v>1227</v>
      </c>
      <c r="B1" s="51" t="s">
        <v>475</v>
      </c>
      <c r="C1" s="133" t="s">
        <v>1226</v>
      </c>
      <c r="D1" s="51" t="s">
        <v>230</v>
      </c>
      <c r="E1" s="89" t="s">
        <v>1398</v>
      </c>
      <c r="F1" s="134" t="s">
        <v>476</v>
      </c>
      <c r="G1" s="134" t="s">
        <v>477</v>
      </c>
      <c r="H1" s="134" t="s">
        <v>1399</v>
      </c>
      <c r="I1" s="177" t="s">
        <v>564</v>
      </c>
      <c r="J1" s="135" t="s">
        <v>1171</v>
      </c>
      <c r="K1" s="134" t="s">
        <v>1172</v>
      </c>
      <c r="L1" s="51" t="s">
        <v>77</v>
      </c>
    </row>
    <row r="2" spans="1:12" ht="28.5" customHeight="1">
      <c r="A2" s="178">
        <v>203</v>
      </c>
      <c r="B2" s="178" t="s">
        <v>297</v>
      </c>
      <c r="C2" s="105" t="s">
        <v>771</v>
      </c>
      <c r="D2" s="51">
        <v>300</v>
      </c>
      <c r="E2" s="89">
        <v>517.5</v>
      </c>
      <c r="F2" s="51">
        <v>2203450300</v>
      </c>
      <c r="G2" s="51" t="s">
        <v>1405</v>
      </c>
      <c r="H2" s="51" t="s">
        <v>1406</v>
      </c>
      <c r="I2" s="367">
        <v>450</v>
      </c>
      <c r="J2" s="114">
        <v>0.2</v>
      </c>
      <c r="K2" s="51" t="s">
        <v>133</v>
      </c>
      <c r="L2" s="51" t="s">
        <v>507</v>
      </c>
    </row>
    <row r="3" spans="1:12" ht="9" customHeight="1">
      <c r="A3" s="210"/>
      <c r="B3" s="210"/>
      <c r="C3" s="211"/>
      <c r="D3" s="212"/>
      <c r="E3" s="213"/>
      <c r="F3" s="212"/>
      <c r="G3" s="212"/>
      <c r="H3" s="212"/>
      <c r="I3" s="214"/>
      <c r="J3" s="215"/>
      <c r="K3" s="212"/>
      <c r="L3" s="212"/>
    </row>
    <row r="4" spans="1:12" ht="25.5" customHeight="1">
      <c r="A4" s="178">
        <v>204</v>
      </c>
      <c r="B4" s="178" t="s">
        <v>297</v>
      </c>
      <c r="C4" s="105" t="s">
        <v>769</v>
      </c>
      <c r="D4" s="51">
        <v>150</v>
      </c>
      <c r="E4" s="89">
        <v>477.83</v>
      </c>
      <c r="F4" s="51" t="s">
        <v>1075</v>
      </c>
      <c r="G4" s="51">
        <v>13</v>
      </c>
      <c r="H4" s="160">
        <v>1950</v>
      </c>
      <c r="I4" s="177">
        <v>1950</v>
      </c>
      <c r="J4" s="114">
        <v>0.2</v>
      </c>
      <c r="K4" s="51">
        <v>1</v>
      </c>
      <c r="L4" s="110" t="s">
        <v>1073</v>
      </c>
    </row>
    <row r="5" spans="1:12" s="81" customFormat="1" ht="9" customHeight="1">
      <c r="A5" s="413"/>
      <c r="B5" s="413"/>
      <c r="C5" s="277"/>
      <c r="D5" s="252"/>
      <c r="E5" s="256"/>
      <c r="F5" s="252"/>
      <c r="G5" s="252"/>
      <c r="H5" s="252"/>
      <c r="I5" s="257"/>
      <c r="J5" s="260"/>
      <c r="K5" s="252"/>
      <c r="L5" s="252"/>
    </row>
    <row r="6" spans="1:12" ht="29.25" customHeight="1">
      <c r="A6" s="178">
        <v>205</v>
      </c>
      <c r="B6" s="178" t="s">
        <v>297</v>
      </c>
      <c r="C6" s="105" t="s">
        <v>770</v>
      </c>
      <c r="D6" s="51">
        <v>50</v>
      </c>
      <c r="E6" s="89">
        <v>257.6</v>
      </c>
      <c r="F6" s="51" t="s">
        <v>1076</v>
      </c>
      <c r="G6" s="51">
        <v>6</v>
      </c>
      <c r="H6" s="51">
        <v>300</v>
      </c>
      <c r="I6" s="177">
        <v>300</v>
      </c>
      <c r="J6" s="114">
        <v>0.04</v>
      </c>
      <c r="K6" s="51">
        <v>1</v>
      </c>
      <c r="L6" s="110" t="s">
        <v>1073</v>
      </c>
    </row>
    <row r="7" spans="1:12" s="81" customFormat="1" ht="8.25" customHeight="1">
      <c r="A7" s="413"/>
      <c r="B7" s="413"/>
      <c r="C7" s="277"/>
      <c r="D7" s="252"/>
      <c r="E7" s="256"/>
      <c r="F7" s="252"/>
      <c r="G7" s="252"/>
      <c r="H7" s="252"/>
      <c r="I7" s="257"/>
      <c r="J7" s="260"/>
      <c r="K7" s="252"/>
      <c r="L7" s="252"/>
    </row>
    <row r="8" spans="1:12" ht="12.75">
      <c r="A8" s="178">
        <v>206</v>
      </c>
      <c r="B8" s="178" t="s">
        <v>297</v>
      </c>
      <c r="C8" s="105" t="s">
        <v>772</v>
      </c>
      <c r="D8" s="51">
        <v>50</v>
      </c>
      <c r="E8" s="89">
        <v>108.1</v>
      </c>
      <c r="F8" s="51" t="s">
        <v>1077</v>
      </c>
      <c r="G8" s="51">
        <v>5</v>
      </c>
      <c r="H8" s="51">
        <v>250</v>
      </c>
      <c r="I8" s="177">
        <v>250</v>
      </c>
      <c r="J8" s="114">
        <v>0.2</v>
      </c>
      <c r="K8" s="51">
        <v>1</v>
      </c>
      <c r="L8" s="110" t="s">
        <v>1073</v>
      </c>
    </row>
    <row r="9" spans="1:12" s="81" customFormat="1" ht="9" customHeight="1">
      <c r="A9" s="413"/>
      <c r="B9" s="413"/>
      <c r="C9" s="277"/>
      <c r="D9" s="252"/>
      <c r="E9" s="256"/>
      <c r="F9" s="252"/>
      <c r="G9" s="252"/>
      <c r="H9" s="252"/>
      <c r="I9" s="257"/>
      <c r="J9" s="260"/>
      <c r="K9" s="252"/>
      <c r="L9" s="252"/>
    </row>
    <row r="10" spans="1:12" ht="25.5">
      <c r="A10" s="178">
        <v>207</v>
      </c>
      <c r="B10" s="178" t="s">
        <v>298</v>
      </c>
      <c r="C10" s="116" t="s">
        <v>222</v>
      </c>
      <c r="D10" s="51">
        <v>30</v>
      </c>
      <c r="E10" s="89">
        <f>30*0.5</f>
        <v>15</v>
      </c>
      <c r="F10" s="51" t="s">
        <v>1278</v>
      </c>
      <c r="G10" s="419">
        <v>356</v>
      </c>
      <c r="H10" s="89">
        <v>10680</v>
      </c>
      <c r="I10" s="177">
        <v>10680</v>
      </c>
      <c r="J10" s="114">
        <v>0.2</v>
      </c>
      <c r="K10" s="51">
        <v>5</v>
      </c>
      <c r="L10" s="51" t="s">
        <v>1277</v>
      </c>
    </row>
    <row r="11" spans="1:12" s="81" customFormat="1" ht="8.25" customHeight="1">
      <c r="A11" s="413"/>
      <c r="B11" s="413"/>
      <c r="C11" s="277"/>
      <c r="D11" s="252"/>
      <c r="E11" s="256"/>
      <c r="F11" s="252"/>
      <c r="G11" s="252"/>
      <c r="H11" s="252"/>
      <c r="I11" s="257"/>
      <c r="J11" s="260"/>
      <c r="K11" s="252"/>
      <c r="L11" s="212"/>
    </row>
    <row r="12" spans="1:12" ht="12.75">
      <c r="A12" s="178">
        <v>208</v>
      </c>
      <c r="B12" s="178"/>
      <c r="C12" s="105" t="s">
        <v>1423</v>
      </c>
      <c r="D12" s="51">
        <v>100</v>
      </c>
      <c r="E12" s="89">
        <v>11.02</v>
      </c>
      <c r="F12" s="110" t="s">
        <v>155</v>
      </c>
      <c r="G12" s="110">
        <v>2.67</v>
      </c>
      <c r="H12" s="110">
        <v>267</v>
      </c>
      <c r="I12" s="176">
        <v>267</v>
      </c>
      <c r="J12" s="111">
        <v>0.2</v>
      </c>
      <c r="K12" s="110">
        <v>30</v>
      </c>
      <c r="L12" s="51" t="s">
        <v>152</v>
      </c>
    </row>
    <row r="13" spans="1:12" ht="9" customHeight="1">
      <c r="A13" s="210"/>
      <c r="B13" s="210"/>
      <c r="C13" s="211"/>
      <c r="D13" s="212"/>
      <c r="E13" s="213"/>
      <c r="F13" s="212"/>
      <c r="G13" s="212"/>
      <c r="H13" s="212"/>
      <c r="I13" s="214"/>
      <c r="J13" s="215"/>
      <c r="K13" s="212"/>
      <c r="L13" s="252"/>
    </row>
    <row r="14" spans="1:14" ht="27" customHeight="1">
      <c r="A14" s="616">
        <v>209</v>
      </c>
      <c r="B14" s="178" t="s">
        <v>340</v>
      </c>
      <c r="C14" s="105" t="s">
        <v>1101</v>
      </c>
      <c r="D14" s="51">
        <v>1500</v>
      </c>
      <c r="E14" s="617">
        <v>26949.1</v>
      </c>
      <c r="F14" s="51">
        <v>62020</v>
      </c>
      <c r="G14" s="373">
        <v>3.678</v>
      </c>
      <c r="H14" s="374">
        <f aca="true" t="shared" si="0" ref="H14:H19">G14*D14</f>
        <v>5517</v>
      </c>
      <c r="I14" s="615">
        <f>SUM(H14:H19)</f>
        <v>20964.6</v>
      </c>
      <c r="J14" s="114">
        <v>0.2</v>
      </c>
      <c r="K14" s="51" t="s">
        <v>116</v>
      </c>
      <c r="L14" s="614" t="s">
        <v>115</v>
      </c>
      <c r="N14" s="51"/>
    </row>
    <row r="15" spans="1:12" ht="27" customHeight="1">
      <c r="A15" s="616"/>
      <c r="B15" s="178" t="s">
        <v>340</v>
      </c>
      <c r="C15" s="105" t="s">
        <v>1102</v>
      </c>
      <c r="D15" s="51">
        <v>1000</v>
      </c>
      <c r="E15" s="617"/>
      <c r="F15" s="51">
        <v>62110</v>
      </c>
      <c r="G15" s="373">
        <v>3.678</v>
      </c>
      <c r="H15" s="374">
        <f t="shared" si="0"/>
        <v>3678</v>
      </c>
      <c r="I15" s="615"/>
      <c r="J15" s="114">
        <v>0.2</v>
      </c>
      <c r="K15" s="51" t="s">
        <v>116</v>
      </c>
      <c r="L15" s="614"/>
    </row>
    <row r="16" spans="1:12" ht="27" customHeight="1">
      <c r="A16" s="616"/>
      <c r="B16" s="178" t="s">
        <v>340</v>
      </c>
      <c r="C16" s="105" t="s">
        <v>1103</v>
      </c>
      <c r="D16" s="51">
        <v>500</v>
      </c>
      <c r="E16" s="617"/>
      <c r="F16" s="51">
        <v>62150</v>
      </c>
      <c r="G16" s="373">
        <v>3.678</v>
      </c>
      <c r="H16" s="374">
        <f t="shared" si="0"/>
        <v>1839</v>
      </c>
      <c r="I16" s="615"/>
      <c r="J16" s="114">
        <v>0.2</v>
      </c>
      <c r="K16" s="51" t="s">
        <v>116</v>
      </c>
      <c r="L16" s="614"/>
    </row>
    <row r="17" spans="1:12" ht="27" customHeight="1">
      <c r="A17" s="616"/>
      <c r="B17" s="178" t="s">
        <v>340</v>
      </c>
      <c r="C17" s="105" t="s">
        <v>1104</v>
      </c>
      <c r="D17" s="51">
        <v>1000</v>
      </c>
      <c r="E17" s="617"/>
      <c r="F17" s="51">
        <v>62200</v>
      </c>
      <c r="G17" s="373">
        <v>3.678</v>
      </c>
      <c r="H17" s="374">
        <f t="shared" si="0"/>
        <v>3678</v>
      </c>
      <c r="I17" s="615"/>
      <c r="J17" s="114">
        <v>0.2</v>
      </c>
      <c r="K17" s="51" t="s">
        <v>116</v>
      </c>
      <c r="L17" s="614"/>
    </row>
    <row r="18" spans="1:12" ht="27" customHeight="1">
      <c r="A18" s="616"/>
      <c r="B18" s="178" t="s">
        <v>340</v>
      </c>
      <c r="C18" s="105" t="s">
        <v>1105</v>
      </c>
      <c r="D18" s="51">
        <v>1000</v>
      </c>
      <c r="E18" s="617"/>
      <c r="F18" s="51">
        <v>62290</v>
      </c>
      <c r="G18" s="373">
        <v>3.678</v>
      </c>
      <c r="H18" s="374">
        <f t="shared" si="0"/>
        <v>3678</v>
      </c>
      <c r="I18" s="615"/>
      <c r="J18" s="114">
        <v>0.2</v>
      </c>
      <c r="K18" s="51" t="s">
        <v>116</v>
      </c>
      <c r="L18" s="614"/>
    </row>
    <row r="19" spans="1:12" ht="27" customHeight="1">
      <c r="A19" s="616"/>
      <c r="B19" s="378" t="s">
        <v>340</v>
      </c>
      <c r="C19" s="105" t="s">
        <v>460</v>
      </c>
      <c r="D19" s="51">
        <v>700</v>
      </c>
      <c r="E19" s="617"/>
      <c r="F19" s="51">
        <v>62320</v>
      </c>
      <c r="G19" s="373">
        <v>3.678</v>
      </c>
      <c r="H19" s="374">
        <f t="shared" si="0"/>
        <v>2574.6</v>
      </c>
      <c r="I19" s="615"/>
      <c r="J19" s="114">
        <v>0.2</v>
      </c>
      <c r="K19" s="51" t="s">
        <v>116</v>
      </c>
      <c r="L19" s="614"/>
    </row>
    <row r="20" spans="1:12" ht="9" customHeight="1">
      <c r="A20" s="210"/>
      <c r="B20" s="210"/>
      <c r="C20" s="211"/>
      <c r="D20" s="212"/>
      <c r="E20" s="213"/>
      <c r="F20" s="212"/>
      <c r="G20" s="212"/>
      <c r="H20" s="212"/>
      <c r="I20" s="214"/>
      <c r="J20" s="215"/>
      <c r="K20" s="212"/>
      <c r="L20" s="212"/>
    </row>
    <row r="21" spans="1:12" ht="12.75">
      <c r="A21" s="178">
        <v>212</v>
      </c>
      <c r="B21" s="178" t="s">
        <v>644</v>
      </c>
      <c r="C21" s="105" t="s">
        <v>1061</v>
      </c>
      <c r="D21" s="51">
        <v>150</v>
      </c>
      <c r="E21" s="89">
        <v>317.4</v>
      </c>
      <c r="F21" s="51" t="s">
        <v>445</v>
      </c>
      <c r="G21" s="207">
        <v>1.25</v>
      </c>
      <c r="H21" s="208">
        <f>D21*G21</f>
        <v>187.5</v>
      </c>
      <c r="I21" s="177">
        <v>187.5</v>
      </c>
      <c r="J21" s="114">
        <v>0.2</v>
      </c>
      <c r="K21" s="51" t="s">
        <v>440</v>
      </c>
      <c r="L21" s="51" t="s">
        <v>425</v>
      </c>
    </row>
    <row r="22" spans="1:12" ht="9" customHeight="1">
      <c r="A22" s="210"/>
      <c r="B22" s="210"/>
      <c r="C22" s="211"/>
      <c r="D22" s="212"/>
      <c r="E22" s="213"/>
      <c r="F22" s="212"/>
      <c r="G22" s="212"/>
      <c r="H22" s="212"/>
      <c r="I22" s="214"/>
      <c r="J22" s="215"/>
      <c r="K22" s="212"/>
      <c r="L22" s="212"/>
    </row>
    <row r="23" spans="1:12" ht="12.75">
      <c r="A23" s="194">
        <v>213</v>
      </c>
      <c r="B23" s="194" t="s">
        <v>644</v>
      </c>
      <c r="C23" s="120" t="s">
        <v>1508</v>
      </c>
      <c r="D23" s="76">
        <v>150</v>
      </c>
      <c r="E23" s="470">
        <v>99.02</v>
      </c>
      <c r="F23" s="76" t="s">
        <v>446</v>
      </c>
      <c r="G23" s="547">
        <v>0.28</v>
      </c>
      <c r="H23" s="548">
        <f>D23*G23</f>
        <v>42.00000000000001</v>
      </c>
      <c r="I23" s="474">
        <v>42</v>
      </c>
      <c r="J23" s="472">
        <v>0.2</v>
      </c>
      <c r="K23" s="76" t="s">
        <v>440</v>
      </c>
      <c r="L23" s="76" t="s">
        <v>425</v>
      </c>
    </row>
    <row r="24" spans="1:10" s="259" customFormat="1" ht="9" customHeight="1">
      <c r="A24" s="253"/>
      <c r="B24" s="253"/>
      <c r="C24" s="487"/>
      <c r="E24" s="410"/>
      <c r="I24" s="411"/>
      <c r="J24" s="412"/>
    </row>
    <row r="25" spans="1:12" ht="12.75">
      <c r="A25" s="169">
        <v>216</v>
      </c>
      <c r="B25" s="169"/>
      <c r="C25" s="103" t="s">
        <v>330</v>
      </c>
      <c r="D25" s="108">
        <v>1500</v>
      </c>
      <c r="E25" s="170">
        <v>810.58</v>
      </c>
      <c r="F25" s="108" t="s">
        <v>602</v>
      </c>
      <c r="G25" s="549">
        <v>0.38</v>
      </c>
      <c r="H25" s="550">
        <v>570</v>
      </c>
      <c r="I25" s="167">
        <v>570</v>
      </c>
      <c r="J25" s="186">
        <v>0.2</v>
      </c>
      <c r="K25" s="108">
        <v>35</v>
      </c>
      <c r="L25" s="163" t="s">
        <v>933</v>
      </c>
    </row>
    <row r="26" spans="1:12" ht="9" customHeight="1">
      <c r="A26" s="210"/>
      <c r="B26" s="210"/>
      <c r="C26" s="211"/>
      <c r="D26" s="212"/>
      <c r="E26" s="213"/>
      <c r="F26" s="212"/>
      <c r="G26" s="212"/>
      <c r="H26" s="212"/>
      <c r="I26" s="214"/>
      <c r="J26" s="215"/>
      <c r="K26" s="212"/>
      <c r="L26" s="212"/>
    </row>
    <row r="27" spans="1:12" ht="12.75">
      <c r="A27" s="178">
        <v>217</v>
      </c>
      <c r="B27" s="178"/>
      <c r="C27" s="105" t="s">
        <v>39</v>
      </c>
      <c r="D27" s="51">
        <v>1500</v>
      </c>
      <c r="E27" s="89">
        <v>793.5</v>
      </c>
      <c r="F27" s="51">
        <v>10171</v>
      </c>
      <c r="G27" s="88">
        <v>0.38</v>
      </c>
      <c r="H27" s="160">
        <f>D27*G27</f>
        <v>570</v>
      </c>
      <c r="I27" s="177">
        <f>G27*D27</f>
        <v>570</v>
      </c>
      <c r="J27" s="114">
        <v>0.2</v>
      </c>
      <c r="K27" s="51">
        <v>12</v>
      </c>
      <c r="L27" s="51" t="s">
        <v>1549</v>
      </c>
    </row>
    <row r="28" spans="1:12" ht="9" customHeight="1">
      <c r="A28" s="210"/>
      <c r="B28" s="210"/>
      <c r="C28" s="211"/>
      <c r="D28" s="212"/>
      <c r="E28" s="213"/>
      <c r="F28" s="212"/>
      <c r="G28" s="212"/>
      <c r="H28" s="212"/>
      <c r="I28" s="214"/>
      <c r="J28" s="215"/>
      <c r="K28" s="212"/>
      <c r="L28" s="212"/>
    </row>
    <row r="29" spans="1:12" ht="12.75">
      <c r="A29" s="178">
        <v>218</v>
      </c>
      <c r="B29" s="178"/>
      <c r="C29" s="105" t="s">
        <v>14</v>
      </c>
      <c r="D29" s="51">
        <v>50</v>
      </c>
      <c r="E29" s="89">
        <v>204.01</v>
      </c>
      <c r="F29" s="51" t="s">
        <v>447</v>
      </c>
      <c r="G29" s="207">
        <v>3.54</v>
      </c>
      <c r="H29" s="208">
        <f>D29*G29</f>
        <v>177</v>
      </c>
      <c r="I29" s="177">
        <v>177</v>
      </c>
      <c r="J29" s="114">
        <v>0.2</v>
      </c>
      <c r="K29" s="51" t="s">
        <v>441</v>
      </c>
      <c r="L29" s="51" t="s">
        <v>425</v>
      </c>
    </row>
    <row r="30" spans="1:12" ht="9" customHeight="1">
      <c r="A30" s="210"/>
      <c r="B30" s="210"/>
      <c r="C30" s="211"/>
      <c r="D30" s="212"/>
      <c r="E30" s="213"/>
      <c r="F30" s="212"/>
      <c r="G30" s="212"/>
      <c r="H30" s="212"/>
      <c r="I30" s="214"/>
      <c r="J30" s="215"/>
      <c r="K30" s="212"/>
      <c r="L30" s="212"/>
    </row>
    <row r="31" spans="1:12" ht="25.5">
      <c r="A31" s="178">
        <v>220</v>
      </c>
      <c r="B31" s="178" t="s">
        <v>301</v>
      </c>
      <c r="C31" s="105" t="s">
        <v>1588</v>
      </c>
      <c r="D31" s="51">
        <v>500</v>
      </c>
      <c r="E31" s="89">
        <f>2.254*D31</f>
        <v>1127</v>
      </c>
      <c r="F31" s="51" t="s">
        <v>1363</v>
      </c>
      <c r="G31" s="367">
        <v>49.9</v>
      </c>
      <c r="H31" s="422">
        <v>24950</v>
      </c>
      <c r="I31" s="177">
        <v>24950</v>
      </c>
      <c r="J31" s="114">
        <v>0.2</v>
      </c>
      <c r="K31" s="51" t="s">
        <v>1362</v>
      </c>
      <c r="L31" s="51" t="s">
        <v>1360</v>
      </c>
    </row>
    <row r="33" ht="13.5" thickBot="1"/>
    <row r="34" spans="9:10" ht="13.5" thickBot="1">
      <c r="I34" s="579">
        <f>I2+I4+I8+I10+I12+I14+I21+I23+I25+I27+I29+I31</f>
        <v>61058.1</v>
      </c>
      <c r="J34" s="113">
        <v>0.2</v>
      </c>
    </row>
    <row r="35" ht="12.75">
      <c r="J35" s="113"/>
    </row>
    <row r="36" spans="9:10" ht="12.75">
      <c r="I36" s="177">
        <v>300</v>
      </c>
      <c r="J36" s="113">
        <v>0.04</v>
      </c>
    </row>
  </sheetData>
  <mergeCells count="4">
    <mergeCell ref="A14:A19"/>
    <mergeCell ref="E14:E19"/>
    <mergeCell ref="I14:I19"/>
    <mergeCell ref="L14:L19"/>
  </mergeCells>
  <printOptions/>
  <pageMargins left="0.17" right="0.17" top="0.36" bottom="0.41" header="0.17" footer="0.17"/>
  <pageSetup cellComments="asDisplayed" fitToHeight="1" fitToWidth="1" horizontalDpi="300" verticalDpi="300" orientation="landscape" paperSize="9" scale="83" r:id="rId1"/>
  <headerFooter alignWithMargins="0">
    <oddHeader>&amp;C&amp;A</oddHeader>
    <oddFooter>&amp;LMateriale sanitario&amp;RPagina &amp;P di &amp;N</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L13"/>
  <sheetViews>
    <sheetView showGridLines="0" zoomScale="75" zoomScaleNormal="75" zoomScaleSheetLayoutView="75" workbookViewId="0" topLeftCell="F7">
      <selection activeCell="N19" sqref="N19"/>
    </sheetView>
  </sheetViews>
  <sheetFormatPr defaultColWidth="8.8515625" defaultRowHeight="12.75"/>
  <cols>
    <col min="1" max="1" width="7.28125" style="187" customWidth="1"/>
    <col min="2" max="2" width="11.28125" style="187" customWidth="1"/>
    <col min="3" max="3" width="62.57421875" style="104" customWidth="1"/>
    <col min="4" max="4" width="7.8515625" style="91" customWidth="1"/>
    <col min="5" max="5" width="11.57421875" style="112" customWidth="1"/>
    <col min="6" max="6" width="10.00390625" style="91" customWidth="1"/>
    <col min="7" max="7" width="10.57421875" style="91" customWidth="1"/>
    <col min="8" max="8" width="12.140625" style="91" customWidth="1"/>
    <col min="9" max="9" width="12.140625" style="185" customWidth="1"/>
    <col min="10" max="10" width="4.421875" style="119" customWidth="1"/>
    <col min="11" max="11" width="10.00390625" style="91" customWidth="1"/>
    <col min="12" max="12" width="15.140625" style="91" customWidth="1"/>
    <col min="13" max="16384" width="8.8515625" style="91" customWidth="1"/>
  </cols>
  <sheetData>
    <row r="1" spans="1:12" ht="84.75" customHeight="1">
      <c r="A1" s="51" t="s">
        <v>1227</v>
      </c>
      <c r="B1" s="51" t="s">
        <v>475</v>
      </c>
      <c r="C1" s="133" t="s">
        <v>1226</v>
      </c>
      <c r="D1" s="51" t="s">
        <v>230</v>
      </c>
      <c r="E1" s="89" t="s">
        <v>1261</v>
      </c>
      <c r="F1" s="134" t="s">
        <v>476</v>
      </c>
      <c r="G1" s="134" t="s">
        <v>477</v>
      </c>
      <c r="H1" s="134" t="s">
        <v>1399</v>
      </c>
      <c r="I1" s="177" t="s">
        <v>564</v>
      </c>
      <c r="J1" s="135" t="s">
        <v>1171</v>
      </c>
      <c r="K1" s="134" t="s">
        <v>1172</v>
      </c>
      <c r="L1" s="51" t="s">
        <v>77</v>
      </c>
    </row>
    <row r="2" spans="1:12" ht="57" customHeight="1">
      <c r="A2" s="616">
        <v>221</v>
      </c>
      <c r="B2" s="178" t="s">
        <v>1194</v>
      </c>
      <c r="C2" s="105" t="s">
        <v>45</v>
      </c>
      <c r="D2" s="51">
        <v>1500</v>
      </c>
      <c r="E2" s="617">
        <v>3498.3</v>
      </c>
      <c r="F2" s="51" t="s">
        <v>123</v>
      </c>
      <c r="G2" s="371" t="s">
        <v>124</v>
      </c>
      <c r="H2" s="371">
        <v>262.5</v>
      </c>
      <c r="I2" s="653">
        <v>3150</v>
      </c>
      <c r="J2" s="114">
        <v>0.2</v>
      </c>
      <c r="K2" s="51" t="s">
        <v>125</v>
      </c>
      <c r="L2" s="614" t="s">
        <v>117</v>
      </c>
    </row>
    <row r="3" spans="1:12" ht="55.5" customHeight="1">
      <c r="A3" s="616"/>
      <c r="B3" s="178" t="s">
        <v>1195</v>
      </c>
      <c r="C3" s="105" t="s">
        <v>231</v>
      </c>
      <c r="D3" s="51">
        <v>4000</v>
      </c>
      <c r="E3" s="617"/>
      <c r="F3" s="51" t="s">
        <v>126</v>
      </c>
      <c r="G3" s="371" t="s">
        <v>124</v>
      </c>
      <c r="H3" s="371">
        <v>700</v>
      </c>
      <c r="I3" s="653"/>
      <c r="J3" s="114">
        <v>0.2</v>
      </c>
      <c r="K3" s="51" t="s">
        <v>125</v>
      </c>
      <c r="L3" s="614"/>
    </row>
    <row r="4" spans="1:12" ht="54" customHeight="1">
      <c r="A4" s="616"/>
      <c r="B4" s="178" t="s">
        <v>1194</v>
      </c>
      <c r="C4" s="105" t="s">
        <v>232</v>
      </c>
      <c r="D4" s="51">
        <v>6000</v>
      </c>
      <c r="E4" s="617"/>
      <c r="F4" s="51" t="s">
        <v>127</v>
      </c>
      <c r="G4" s="371" t="s">
        <v>124</v>
      </c>
      <c r="H4" s="371">
        <v>1050</v>
      </c>
      <c r="I4" s="653"/>
      <c r="J4" s="114">
        <v>0.2</v>
      </c>
      <c r="K4" s="51" t="s">
        <v>125</v>
      </c>
      <c r="L4" s="614"/>
    </row>
    <row r="5" spans="1:12" ht="58.5" customHeight="1">
      <c r="A5" s="616"/>
      <c r="B5" s="178" t="s">
        <v>1194</v>
      </c>
      <c r="C5" s="105" t="s">
        <v>233</v>
      </c>
      <c r="D5" s="51">
        <v>4000</v>
      </c>
      <c r="E5" s="617"/>
      <c r="F5" s="51" t="s">
        <v>128</v>
      </c>
      <c r="G5" s="371" t="s">
        <v>124</v>
      </c>
      <c r="H5" s="371">
        <v>700</v>
      </c>
      <c r="I5" s="653"/>
      <c r="J5" s="114">
        <v>0.2</v>
      </c>
      <c r="K5" s="51" t="s">
        <v>125</v>
      </c>
      <c r="L5" s="614"/>
    </row>
    <row r="6" spans="1:12" ht="57" customHeight="1">
      <c r="A6" s="616"/>
      <c r="B6" s="178" t="s">
        <v>1194</v>
      </c>
      <c r="C6" s="105" t="s">
        <v>242</v>
      </c>
      <c r="D6" s="51">
        <v>2500</v>
      </c>
      <c r="E6" s="617"/>
      <c r="F6" s="51" t="s">
        <v>129</v>
      </c>
      <c r="G6" s="371" t="s">
        <v>124</v>
      </c>
      <c r="H6" s="371">
        <v>437.5</v>
      </c>
      <c r="I6" s="653"/>
      <c r="J6" s="114">
        <v>0.2</v>
      </c>
      <c r="K6" s="51" t="s">
        <v>125</v>
      </c>
      <c r="L6" s="614"/>
    </row>
    <row r="7" spans="1:12" ht="9" customHeight="1">
      <c r="A7" s="210"/>
      <c r="B7" s="210"/>
      <c r="C7" s="211"/>
      <c r="D7" s="212"/>
      <c r="E7" s="213"/>
      <c r="F7" s="212"/>
      <c r="G7" s="212"/>
      <c r="H7" s="212"/>
      <c r="I7" s="214"/>
      <c r="J7" s="215"/>
      <c r="K7" s="212"/>
      <c r="L7" s="212"/>
    </row>
    <row r="8" spans="1:12" ht="27" customHeight="1">
      <c r="A8" s="616">
        <v>222</v>
      </c>
      <c r="B8" s="178" t="s">
        <v>1196</v>
      </c>
      <c r="C8" s="105" t="s">
        <v>1369</v>
      </c>
      <c r="D8" s="51">
        <v>360</v>
      </c>
      <c r="E8" s="617">
        <v>991.6</v>
      </c>
      <c r="F8" s="423" t="s">
        <v>502</v>
      </c>
      <c r="G8" s="177">
        <v>0.55</v>
      </c>
      <c r="H8" s="177">
        <f>G8*D8</f>
        <v>198.00000000000003</v>
      </c>
      <c r="I8" s="615">
        <f>H8+H9+H10+H11+H12</f>
        <v>814.0000000000001</v>
      </c>
      <c r="J8" s="114">
        <v>0.2</v>
      </c>
      <c r="K8" s="51">
        <v>10</v>
      </c>
      <c r="L8" s="614" t="s">
        <v>501</v>
      </c>
    </row>
    <row r="9" spans="1:12" ht="27" customHeight="1">
      <c r="A9" s="616"/>
      <c r="B9" s="178" t="s">
        <v>1196</v>
      </c>
      <c r="C9" s="105" t="s">
        <v>1469</v>
      </c>
      <c r="D9" s="51">
        <v>360</v>
      </c>
      <c r="E9" s="617"/>
      <c r="F9" s="423" t="s">
        <v>503</v>
      </c>
      <c r="G9" s="177">
        <v>0.55</v>
      </c>
      <c r="H9" s="177">
        <f>G9*D9</f>
        <v>198.00000000000003</v>
      </c>
      <c r="I9" s="615"/>
      <c r="J9" s="114">
        <v>0.2</v>
      </c>
      <c r="K9" s="51">
        <v>10</v>
      </c>
      <c r="L9" s="614"/>
    </row>
    <row r="10" spans="1:12" ht="27" customHeight="1">
      <c r="A10" s="616"/>
      <c r="B10" s="178" t="s">
        <v>1196</v>
      </c>
      <c r="C10" s="105" t="s">
        <v>1470</v>
      </c>
      <c r="D10" s="51">
        <v>360</v>
      </c>
      <c r="E10" s="617"/>
      <c r="F10" s="423" t="s">
        <v>504</v>
      </c>
      <c r="G10" s="177">
        <v>0.55</v>
      </c>
      <c r="H10" s="177">
        <f>G10*D10</f>
        <v>198.00000000000003</v>
      </c>
      <c r="I10" s="615"/>
      <c r="J10" s="114">
        <v>0.2</v>
      </c>
      <c r="K10" s="51">
        <v>10</v>
      </c>
      <c r="L10" s="614"/>
    </row>
    <row r="11" spans="1:12" ht="27" customHeight="1">
      <c r="A11" s="616"/>
      <c r="B11" s="178" t="s">
        <v>1196</v>
      </c>
      <c r="C11" s="105" t="s">
        <v>1471</v>
      </c>
      <c r="D11" s="51">
        <v>200</v>
      </c>
      <c r="E11" s="617"/>
      <c r="F11" s="423" t="s">
        <v>505</v>
      </c>
      <c r="G11" s="177">
        <v>0.55</v>
      </c>
      <c r="H11" s="177">
        <f>G11*D11</f>
        <v>110.00000000000001</v>
      </c>
      <c r="I11" s="615"/>
      <c r="J11" s="114">
        <v>0.2</v>
      </c>
      <c r="K11" s="51">
        <v>10</v>
      </c>
      <c r="L11" s="614"/>
    </row>
    <row r="12" spans="1:12" ht="27" customHeight="1">
      <c r="A12" s="616"/>
      <c r="B12" s="178" t="s">
        <v>1196</v>
      </c>
      <c r="C12" s="105" t="s">
        <v>1221</v>
      </c>
      <c r="D12" s="51">
        <v>200</v>
      </c>
      <c r="E12" s="617"/>
      <c r="F12" s="423" t="s">
        <v>506</v>
      </c>
      <c r="G12" s="177">
        <v>0.55</v>
      </c>
      <c r="H12" s="177">
        <f>G12*D12</f>
        <v>110.00000000000001</v>
      </c>
      <c r="I12" s="615"/>
      <c r="J12" s="114">
        <v>0.2</v>
      </c>
      <c r="K12" s="51">
        <v>10</v>
      </c>
      <c r="L12" s="614"/>
    </row>
    <row r="13" ht="12.75">
      <c r="I13" s="185">
        <f>SUM(I2:I12)</f>
        <v>3964</v>
      </c>
    </row>
  </sheetData>
  <mergeCells count="8">
    <mergeCell ref="A8:A12"/>
    <mergeCell ref="E8:E12"/>
    <mergeCell ref="I8:I12"/>
    <mergeCell ref="L2:L6"/>
    <mergeCell ref="A2:A6"/>
    <mergeCell ref="E2:E6"/>
    <mergeCell ref="I2:I6"/>
    <mergeCell ref="L8:L12"/>
  </mergeCells>
  <printOptions/>
  <pageMargins left="0.17" right="0.17" top="0.36" bottom="0.41" header="0.17" footer="0.17"/>
  <pageSetup cellComments="asDisplayed" fitToHeight="1" fitToWidth="1" horizontalDpi="300" verticalDpi="300" orientation="landscape" paperSize="9" scale="83" r:id="rId1"/>
  <headerFooter alignWithMargins="0">
    <oddHeader>&amp;C&amp;A</oddHeader>
    <oddFooter>&amp;LMateriale sanitario&amp;RPagina &amp;P di &amp;N</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L13"/>
  <sheetViews>
    <sheetView showGridLines="0" zoomScale="75" zoomScaleNormal="75" zoomScaleSheetLayoutView="75" workbookViewId="0" topLeftCell="D9">
      <selection activeCell="L20" sqref="L20"/>
    </sheetView>
  </sheetViews>
  <sheetFormatPr defaultColWidth="8.8515625" defaultRowHeight="12.75"/>
  <cols>
    <col min="1" max="1" width="7.140625" style="187" customWidth="1"/>
    <col min="2" max="2" width="11.421875" style="187" customWidth="1"/>
    <col min="3" max="3" width="61.00390625" style="104" customWidth="1"/>
    <col min="4" max="4" width="8.140625" style="91" customWidth="1"/>
    <col min="5" max="5" width="11.57421875" style="112" customWidth="1"/>
    <col min="6" max="6" width="16.8515625" style="91" customWidth="1"/>
    <col min="7" max="7" width="10.57421875" style="91" customWidth="1"/>
    <col min="8" max="8" width="12.140625" style="91" customWidth="1"/>
    <col min="9" max="9" width="12.140625" style="185" customWidth="1"/>
    <col min="10" max="10" width="4.7109375" style="119" customWidth="1"/>
    <col min="11" max="11" width="7.8515625" style="91" customWidth="1"/>
    <col min="12" max="12" width="16.57421875" style="91" customWidth="1"/>
    <col min="13" max="16384" width="8.8515625" style="91" customWidth="1"/>
  </cols>
  <sheetData>
    <row r="1" spans="1:12" ht="84.75" customHeight="1">
      <c r="A1" s="51" t="s">
        <v>1228</v>
      </c>
      <c r="B1" s="51" t="s">
        <v>475</v>
      </c>
      <c r="C1" s="133" t="s">
        <v>1226</v>
      </c>
      <c r="D1" s="51" t="s">
        <v>230</v>
      </c>
      <c r="E1" s="89" t="s">
        <v>1398</v>
      </c>
      <c r="F1" s="134" t="s">
        <v>476</v>
      </c>
      <c r="G1" s="134" t="s">
        <v>477</v>
      </c>
      <c r="H1" s="134" t="s">
        <v>1399</v>
      </c>
      <c r="I1" s="177" t="s">
        <v>564</v>
      </c>
      <c r="J1" s="135" t="s">
        <v>1171</v>
      </c>
      <c r="K1" s="134" t="s">
        <v>1172</v>
      </c>
      <c r="L1" s="51" t="s">
        <v>77</v>
      </c>
    </row>
    <row r="2" spans="1:12" ht="63.75" customHeight="1">
      <c r="A2" s="616">
        <v>223</v>
      </c>
      <c r="B2" s="178" t="s">
        <v>1189</v>
      </c>
      <c r="C2" s="105" t="s">
        <v>241</v>
      </c>
      <c r="D2" s="51">
        <v>8000</v>
      </c>
      <c r="E2" s="617">
        <v>4605.75</v>
      </c>
      <c r="F2" s="51">
        <v>10060001</v>
      </c>
      <c r="G2" s="371" t="s">
        <v>130</v>
      </c>
      <c r="H2" s="371">
        <v>660</v>
      </c>
      <c r="I2" s="615">
        <v>3671.25</v>
      </c>
      <c r="J2" s="114">
        <v>0.2</v>
      </c>
      <c r="K2" s="51" t="s">
        <v>131</v>
      </c>
      <c r="L2" s="614" t="s">
        <v>117</v>
      </c>
    </row>
    <row r="3" spans="1:12" ht="49.5" customHeight="1">
      <c r="A3" s="616"/>
      <c r="B3" s="178" t="s">
        <v>1189</v>
      </c>
      <c r="C3" s="105" t="s">
        <v>1163</v>
      </c>
      <c r="D3" s="51">
        <v>9000</v>
      </c>
      <c r="E3" s="617"/>
      <c r="F3" s="51">
        <v>10060002</v>
      </c>
      <c r="G3" s="371" t="s">
        <v>130</v>
      </c>
      <c r="H3" s="371">
        <v>742.5</v>
      </c>
      <c r="I3" s="615"/>
      <c r="J3" s="114">
        <v>0.2</v>
      </c>
      <c r="K3" s="51" t="s">
        <v>131</v>
      </c>
      <c r="L3" s="614"/>
    </row>
    <row r="4" spans="1:12" ht="54" customHeight="1">
      <c r="A4" s="616"/>
      <c r="B4" s="178" t="s">
        <v>1189</v>
      </c>
      <c r="C4" s="105" t="s">
        <v>1164</v>
      </c>
      <c r="D4" s="51">
        <v>12000</v>
      </c>
      <c r="E4" s="617"/>
      <c r="F4" s="51">
        <v>10060003</v>
      </c>
      <c r="G4" s="371" t="s">
        <v>130</v>
      </c>
      <c r="H4" s="371">
        <v>990</v>
      </c>
      <c r="I4" s="615"/>
      <c r="J4" s="114">
        <v>0.2</v>
      </c>
      <c r="K4" s="51" t="s">
        <v>131</v>
      </c>
      <c r="L4" s="614"/>
    </row>
    <row r="5" spans="1:12" ht="57" customHeight="1">
      <c r="A5" s="616"/>
      <c r="B5" s="178" t="s">
        <v>1189</v>
      </c>
      <c r="C5" s="105" t="s">
        <v>1165</v>
      </c>
      <c r="D5" s="51">
        <v>8000</v>
      </c>
      <c r="E5" s="617"/>
      <c r="F5" s="51">
        <v>10060004</v>
      </c>
      <c r="G5" s="371" t="s">
        <v>130</v>
      </c>
      <c r="H5" s="371">
        <v>660</v>
      </c>
      <c r="I5" s="615"/>
      <c r="J5" s="114">
        <v>0.2</v>
      </c>
      <c r="K5" s="51" t="s">
        <v>131</v>
      </c>
      <c r="L5" s="614"/>
    </row>
    <row r="6" spans="1:12" ht="54" customHeight="1">
      <c r="A6" s="616"/>
      <c r="B6" s="178" t="s">
        <v>1189</v>
      </c>
      <c r="C6" s="105" t="s">
        <v>1166</v>
      </c>
      <c r="D6" s="51">
        <v>7500</v>
      </c>
      <c r="E6" s="617"/>
      <c r="F6" s="51">
        <v>10060005</v>
      </c>
      <c r="G6" s="371" t="s">
        <v>130</v>
      </c>
      <c r="H6" s="371">
        <v>618.75</v>
      </c>
      <c r="I6" s="615"/>
      <c r="J6" s="114">
        <v>0.2</v>
      </c>
      <c r="K6" s="51" t="s">
        <v>131</v>
      </c>
      <c r="L6" s="614"/>
    </row>
    <row r="7" spans="1:12" ht="9" customHeight="1">
      <c r="A7" s="210"/>
      <c r="B7" s="210"/>
      <c r="C7" s="211"/>
      <c r="D7" s="212"/>
      <c r="E7" s="213"/>
      <c r="F7" s="212"/>
      <c r="G7" s="212"/>
      <c r="H7" s="212"/>
      <c r="I7" s="214"/>
      <c r="J7" s="215"/>
      <c r="K7" s="212"/>
      <c r="L7" s="252"/>
    </row>
    <row r="8" spans="1:12" ht="27" customHeight="1">
      <c r="A8" s="616">
        <v>224</v>
      </c>
      <c r="B8" s="178" t="s">
        <v>1190</v>
      </c>
      <c r="C8" s="105" t="s">
        <v>763</v>
      </c>
      <c r="D8" s="109">
        <v>800000</v>
      </c>
      <c r="E8" s="617">
        <v>40885.95</v>
      </c>
      <c r="F8" s="51" t="s">
        <v>880</v>
      </c>
      <c r="G8" s="51">
        <v>0.0192</v>
      </c>
      <c r="H8" s="109">
        <v>15360</v>
      </c>
      <c r="I8" s="615">
        <v>40320</v>
      </c>
      <c r="J8" s="114">
        <v>0.2</v>
      </c>
      <c r="K8" s="51">
        <v>100</v>
      </c>
      <c r="L8" s="614" t="s">
        <v>879</v>
      </c>
    </row>
    <row r="9" spans="1:12" ht="27" customHeight="1">
      <c r="A9" s="616"/>
      <c r="B9" s="178" t="s">
        <v>1190</v>
      </c>
      <c r="C9" s="105" t="s">
        <v>1473</v>
      </c>
      <c r="D9" s="109">
        <v>800000</v>
      </c>
      <c r="E9" s="617"/>
      <c r="F9" s="51" t="s">
        <v>881</v>
      </c>
      <c r="G9" s="51">
        <v>0.0192</v>
      </c>
      <c r="H9" s="109">
        <v>15360</v>
      </c>
      <c r="I9" s="615"/>
      <c r="J9" s="114">
        <v>0.2</v>
      </c>
      <c r="K9" s="51">
        <v>100</v>
      </c>
      <c r="L9" s="614"/>
    </row>
    <row r="10" spans="1:12" ht="27" customHeight="1">
      <c r="A10" s="616"/>
      <c r="B10" s="178" t="s">
        <v>1190</v>
      </c>
      <c r="C10" s="105" t="s">
        <v>1472</v>
      </c>
      <c r="D10" s="109">
        <v>500000</v>
      </c>
      <c r="E10" s="617"/>
      <c r="F10" s="51" t="s">
        <v>882</v>
      </c>
      <c r="G10" s="51">
        <v>0.0192</v>
      </c>
      <c r="H10" s="109">
        <v>9600</v>
      </c>
      <c r="I10" s="615"/>
      <c r="J10" s="114">
        <v>0.2</v>
      </c>
      <c r="K10" s="51">
        <v>100</v>
      </c>
      <c r="L10" s="614"/>
    </row>
    <row r="11" spans="1:12" ht="9" customHeight="1">
      <c r="A11" s="210"/>
      <c r="B11" s="210"/>
      <c r="C11" s="211"/>
      <c r="D11" s="212"/>
      <c r="E11" s="213"/>
      <c r="F11" s="212"/>
      <c r="G11" s="212"/>
      <c r="H11" s="212"/>
      <c r="I11" s="214"/>
      <c r="J11" s="215"/>
      <c r="K11" s="212"/>
      <c r="L11" s="212"/>
    </row>
    <row r="12" spans="1:12" ht="12.75">
      <c r="A12" s="178">
        <v>225</v>
      </c>
      <c r="B12" s="178"/>
      <c r="C12" s="105" t="s">
        <v>243</v>
      </c>
      <c r="D12" s="51">
        <v>1000</v>
      </c>
      <c r="E12" s="89">
        <v>770.5</v>
      </c>
      <c r="F12" s="51">
        <v>942574</v>
      </c>
      <c r="G12" s="209">
        <v>0.62</v>
      </c>
      <c r="H12" s="209">
        <v>620</v>
      </c>
      <c r="I12" s="177">
        <v>620</v>
      </c>
      <c r="J12" s="114">
        <v>0.2</v>
      </c>
      <c r="K12" s="51">
        <v>50</v>
      </c>
      <c r="L12" s="51" t="s">
        <v>1312</v>
      </c>
    </row>
    <row r="13" ht="12.75">
      <c r="I13" s="185">
        <f>SUM(I2:I12)</f>
        <v>44611.25</v>
      </c>
    </row>
  </sheetData>
  <mergeCells count="8">
    <mergeCell ref="A8:A10"/>
    <mergeCell ref="E8:E10"/>
    <mergeCell ref="I8:I10"/>
    <mergeCell ref="L8:L10"/>
    <mergeCell ref="L2:L6"/>
    <mergeCell ref="A2:A6"/>
    <mergeCell ref="E2:E6"/>
    <mergeCell ref="I2:I6"/>
  </mergeCells>
  <printOptions/>
  <pageMargins left="0.17" right="0.17" top="0.36" bottom="0.41" header="0.17" footer="0.17"/>
  <pageSetup cellComments="asDisplayed" fitToHeight="1" fitToWidth="1" horizontalDpi="300" verticalDpi="300" orientation="landscape" paperSize="9" scale="81" r:id="rId1"/>
  <headerFooter alignWithMargins="0">
    <oddHeader>&amp;C&amp;A</oddHeader>
    <oddFooter>&amp;LMateriale sanitario&amp;RPagina &amp;P di &amp;N</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P36"/>
  <sheetViews>
    <sheetView showGridLines="0" zoomScale="75" zoomScaleNormal="75" zoomScaleSheetLayoutView="75" workbookViewId="0" topLeftCell="E17">
      <selection activeCell="L34" sqref="L34"/>
    </sheetView>
  </sheetViews>
  <sheetFormatPr defaultColWidth="8.8515625" defaultRowHeight="12.75"/>
  <cols>
    <col min="1" max="1" width="7.28125" style="187" customWidth="1"/>
    <col min="2" max="2" width="12.28125" style="187" customWidth="1"/>
    <col min="3" max="3" width="58.7109375" style="91" customWidth="1"/>
    <col min="4" max="4" width="8.140625" style="91" customWidth="1"/>
    <col min="5" max="5" width="12.421875" style="112" customWidth="1"/>
    <col min="6" max="6" width="12.8515625" style="91" customWidth="1"/>
    <col min="7" max="7" width="10.7109375" style="91" customWidth="1"/>
    <col min="8" max="8" width="12.140625" style="91" customWidth="1"/>
    <col min="9" max="9" width="12.140625" style="185" customWidth="1"/>
    <col min="10" max="10" width="4.57421875" style="119" customWidth="1"/>
    <col min="11" max="11" width="9.140625" style="91" customWidth="1"/>
    <col min="12" max="12" width="16.28125" style="91" customWidth="1"/>
    <col min="13" max="16384" width="8.8515625" style="91" customWidth="1"/>
  </cols>
  <sheetData>
    <row r="1" spans="1:12" ht="84.75" customHeight="1">
      <c r="A1" s="51" t="s">
        <v>1228</v>
      </c>
      <c r="B1" s="51" t="s">
        <v>475</v>
      </c>
      <c r="C1" s="133" t="s">
        <v>1226</v>
      </c>
      <c r="D1" s="51" t="s">
        <v>230</v>
      </c>
      <c r="E1" s="89" t="s">
        <v>1398</v>
      </c>
      <c r="F1" s="134" t="s">
        <v>476</v>
      </c>
      <c r="G1" s="134" t="s">
        <v>477</v>
      </c>
      <c r="H1" s="134" t="s">
        <v>1399</v>
      </c>
      <c r="I1" s="177" t="s">
        <v>564</v>
      </c>
      <c r="J1" s="135" t="s">
        <v>1171</v>
      </c>
      <c r="K1" s="134" t="s">
        <v>1172</v>
      </c>
      <c r="L1" s="51" t="s">
        <v>77</v>
      </c>
    </row>
    <row r="2" spans="1:12" ht="38.25">
      <c r="A2" s="616">
        <v>226</v>
      </c>
      <c r="B2" s="178" t="s">
        <v>1193</v>
      </c>
      <c r="C2" s="101" t="s">
        <v>558</v>
      </c>
      <c r="D2" s="51">
        <v>2000</v>
      </c>
      <c r="E2" s="617">
        <v>2494</v>
      </c>
      <c r="F2" s="51" t="s">
        <v>1078</v>
      </c>
      <c r="G2" s="51">
        <v>0.39</v>
      </c>
      <c r="H2" s="51">
        <v>780</v>
      </c>
      <c r="I2" s="615">
        <v>3900</v>
      </c>
      <c r="J2" s="114">
        <v>0.2</v>
      </c>
      <c r="K2" s="51">
        <v>50</v>
      </c>
      <c r="L2" s="589" t="s">
        <v>1073</v>
      </c>
    </row>
    <row r="3" spans="1:12" ht="38.25">
      <c r="A3" s="616"/>
      <c r="B3" s="178" t="s">
        <v>1193</v>
      </c>
      <c r="C3" s="101" t="s">
        <v>244</v>
      </c>
      <c r="D3" s="51">
        <v>2000</v>
      </c>
      <c r="E3" s="617"/>
      <c r="F3" s="51" t="s">
        <v>1078</v>
      </c>
      <c r="G3" s="51">
        <v>0.39</v>
      </c>
      <c r="H3" s="51">
        <v>780</v>
      </c>
      <c r="I3" s="615"/>
      <c r="J3" s="114">
        <v>0.2</v>
      </c>
      <c r="K3" s="117">
        <v>50</v>
      </c>
      <c r="L3" s="589"/>
    </row>
    <row r="4" spans="1:12" ht="38.25">
      <c r="A4" s="616"/>
      <c r="B4" s="178" t="s">
        <v>1193</v>
      </c>
      <c r="C4" s="101" t="s">
        <v>66</v>
      </c>
      <c r="D4" s="51">
        <v>2000</v>
      </c>
      <c r="E4" s="617"/>
      <c r="F4" s="51" t="s">
        <v>1078</v>
      </c>
      <c r="G4" s="51">
        <v>0.39</v>
      </c>
      <c r="H4" s="51">
        <v>780</v>
      </c>
      <c r="I4" s="615"/>
      <c r="J4" s="114">
        <v>0.2</v>
      </c>
      <c r="K4" s="51">
        <v>50</v>
      </c>
      <c r="L4" s="589"/>
    </row>
    <row r="5" spans="1:12" ht="38.25">
      <c r="A5" s="616"/>
      <c r="B5" s="178" t="s">
        <v>1193</v>
      </c>
      <c r="C5" s="101" t="s">
        <v>97</v>
      </c>
      <c r="D5" s="109">
        <v>2000</v>
      </c>
      <c r="E5" s="617"/>
      <c r="F5" s="51" t="s">
        <v>1078</v>
      </c>
      <c r="G5" s="51">
        <v>0.39</v>
      </c>
      <c r="H5" s="51">
        <v>780</v>
      </c>
      <c r="I5" s="615"/>
      <c r="J5" s="114">
        <v>0.2</v>
      </c>
      <c r="K5" s="51">
        <v>50</v>
      </c>
      <c r="L5" s="589"/>
    </row>
    <row r="6" spans="1:12" ht="38.25">
      <c r="A6" s="616"/>
      <c r="B6" s="178" t="s">
        <v>1193</v>
      </c>
      <c r="C6" s="101" t="s">
        <v>1442</v>
      </c>
      <c r="D6" s="51">
        <v>2000</v>
      </c>
      <c r="E6" s="617"/>
      <c r="F6" s="51" t="s">
        <v>1078</v>
      </c>
      <c r="G6" s="51">
        <v>0.39</v>
      </c>
      <c r="H6" s="51">
        <v>780</v>
      </c>
      <c r="I6" s="615"/>
      <c r="J6" s="114">
        <v>0.2</v>
      </c>
      <c r="K6" s="51">
        <v>50</v>
      </c>
      <c r="L6" s="589"/>
    </row>
    <row r="7" spans="1:12" ht="9" customHeight="1">
      <c r="A7" s="210"/>
      <c r="B7" s="210"/>
      <c r="C7" s="212"/>
      <c r="D7" s="212"/>
      <c r="E7" s="213"/>
      <c r="F7" s="212"/>
      <c r="G7" s="212"/>
      <c r="H7" s="212"/>
      <c r="I7" s="214"/>
      <c r="J7" s="215"/>
      <c r="K7" s="212"/>
      <c r="L7" s="212"/>
    </row>
    <row r="8" spans="1:12" ht="27.75" customHeight="1">
      <c r="A8" s="178">
        <v>227</v>
      </c>
      <c r="B8" s="178"/>
      <c r="C8" s="101" t="s">
        <v>1384</v>
      </c>
      <c r="D8" s="51">
        <v>300</v>
      </c>
      <c r="E8" s="89">
        <f>20.7*D8</f>
        <v>6210</v>
      </c>
      <c r="F8" s="51" t="s">
        <v>1268</v>
      </c>
      <c r="G8" s="89">
        <v>14.9</v>
      </c>
      <c r="H8" s="89">
        <v>4470</v>
      </c>
      <c r="I8" s="177">
        <v>4470</v>
      </c>
      <c r="J8" s="114">
        <v>0.2</v>
      </c>
      <c r="K8" s="51">
        <v>1</v>
      </c>
      <c r="L8" s="51" t="s">
        <v>96</v>
      </c>
    </row>
    <row r="9" spans="1:12" s="81" customFormat="1" ht="9" customHeight="1">
      <c r="A9" s="413"/>
      <c r="B9" s="413"/>
      <c r="C9" s="430"/>
      <c r="D9" s="252"/>
      <c r="E9" s="256"/>
      <c r="F9" s="252"/>
      <c r="G9" s="252"/>
      <c r="H9" s="252"/>
      <c r="I9" s="257"/>
      <c r="J9" s="260"/>
      <c r="K9" s="252"/>
      <c r="L9" s="212"/>
    </row>
    <row r="10" spans="1:12" ht="12.75">
      <c r="A10" s="178">
        <v>228</v>
      </c>
      <c r="B10" s="178"/>
      <c r="C10" s="101" t="s">
        <v>1373</v>
      </c>
      <c r="D10" s="51">
        <v>30</v>
      </c>
      <c r="E10" s="89">
        <v>1042.25</v>
      </c>
      <c r="F10" s="51" t="s">
        <v>723</v>
      </c>
      <c r="G10" s="51">
        <v>25</v>
      </c>
      <c r="H10" s="51">
        <v>750</v>
      </c>
      <c r="I10" s="177">
        <v>750</v>
      </c>
      <c r="J10" s="114">
        <v>0.2</v>
      </c>
      <c r="K10" s="51">
        <v>10</v>
      </c>
      <c r="L10" s="51" t="s">
        <v>722</v>
      </c>
    </row>
    <row r="11" spans="1:12" s="81" customFormat="1" ht="9" customHeight="1">
      <c r="A11" s="413"/>
      <c r="B11" s="413"/>
      <c r="C11" s="430"/>
      <c r="D11" s="252"/>
      <c r="E11" s="256"/>
      <c r="F11" s="252"/>
      <c r="G11" s="252"/>
      <c r="H11" s="252"/>
      <c r="I11" s="257"/>
      <c r="J11" s="260"/>
      <c r="K11" s="252"/>
      <c r="L11" s="212"/>
    </row>
    <row r="12" spans="1:12" ht="25.5">
      <c r="A12" s="178">
        <v>229</v>
      </c>
      <c r="B12" s="178"/>
      <c r="C12" s="101" t="s">
        <v>1258</v>
      </c>
      <c r="D12" s="109">
        <v>10</v>
      </c>
      <c r="E12" s="89">
        <v>920</v>
      </c>
      <c r="F12" s="110" t="s">
        <v>1298</v>
      </c>
      <c r="G12" s="424">
        <v>59.34</v>
      </c>
      <c r="H12" s="176">
        <f>G12*D12</f>
        <v>593.4000000000001</v>
      </c>
      <c r="I12" s="176">
        <f>G12*D12</f>
        <v>593.4000000000001</v>
      </c>
      <c r="J12" s="111">
        <v>0.2</v>
      </c>
      <c r="K12" s="110">
        <v>1</v>
      </c>
      <c r="L12" s="51" t="s">
        <v>1297</v>
      </c>
    </row>
    <row r="13" spans="1:12" s="81" customFormat="1" ht="8.25" customHeight="1">
      <c r="A13" s="387"/>
      <c r="B13" s="387"/>
      <c r="C13" s="431"/>
      <c r="D13" s="427"/>
      <c r="E13" s="428"/>
      <c r="F13" s="261"/>
      <c r="G13" s="261"/>
      <c r="H13" s="261"/>
      <c r="I13" s="433"/>
      <c r="J13" s="429"/>
      <c r="K13" s="261"/>
      <c r="L13" s="212"/>
    </row>
    <row r="14" spans="1:12" ht="25.5">
      <c r="A14" s="178">
        <v>230</v>
      </c>
      <c r="B14" s="178" t="s">
        <v>341</v>
      </c>
      <c r="C14" s="101" t="s">
        <v>67</v>
      </c>
      <c r="D14" s="51">
        <v>500</v>
      </c>
      <c r="E14" s="89">
        <v>845.25</v>
      </c>
      <c r="F14" s="381">
        <v>2591383</v>
      </c>
      <c r="G14" s="382">
        <v>1.506</v>
      </c>
      <c r="H14" s="126">
        <v>753</v>
      </c>
      <c r="I14" s="176">
        <v>753</v>
      </c>
      <c r="J14" s="124">
        <v>10</v>
      </c>
      <c r="K14" s="383" t="s">
        <v>1084</v>
      </c>
      <c r="L14" s="51" t="s">
        <v>1081</v>
      </c>
    </row>
    <row r="15" spans="1:12" ht="9" customHeight="1">
      <c r="A15" s="210"/>
      <c r="B15" s="210"/>
      <c r="C15" s="212"/>
      <c r="D15" s="212"/>
      <c r="E15" s="213"/>
      <c r="F15" s="212"/>
      <c r="G15" s="212"/>
      <c r="H15" s="212"/>
      <c r="I15" s="214"/>
      <c r="J15" s="215"/>
      <c r="K15" s="212"/>
      <c r="L15" s="252"/>
    </row>
    <row r="16" spans="1:12" ht="12.75">
      <c r="A16" s="178">
        <v>231</v>
      </c>
      <c r="B16" s="178" t="s">
        <v>361</v>
      </c>
      <c r="C16" s="358" t="s">
        <v>1222</v>
      </c>
      <c r="D16" s="51">
        <v>150</v>
      </c>
      <c r="E16" s="89">
        <v>1164.37</v>
      </c>
      <c r="F16" s="203" t="s">
        <v>973</v>
      </c>
      <c r="G16" s="199">
        <v>0.754</v>
      </c>
      <c r="H16" s="200">
        <v>113.1</v>
      </c>
      <c r="I16" s="171">
        <v>113.1</v>
      </c>
      <c r="J16" s="201">
        <v>0.2</v>
      </c>
      <c r="K16" s="198">
        <v>100</v>
      </c>
      <c r="L16" s="110" t="s">
        <v>950</v>
      </c>
    </row>
    <row r="17" spans="1:12" ht="9" customHeight="1">
      <c r="A17" s="210"/>
      <c r="B17" s="210"/>
      <c r="C17" s="212"/>
      <c r="D17" s="212"/>
      <c r="E17" s="213"/>
      <c r="F17" s="212"/>
      <c r="G17" s="212"/>
      <c r="H17" s="212"/>
      <c r="I17" s="214"/>
      <c r="J17" s="215"/>
      <c r="K17" s="212"/>
      <c r="L17" s="212"/>
    </row>
    <row r="18" spans="1:12" ht="41.25" customHeight="1">
      <c r="A18" s="178" t="s">
        <v>774</v>
      </c>
      <c r="B18" s="178"/>
      <c r="C18" s="358" t="s">
        <v>75</v>
      </c>
      <c r="D18" s="51">
        <v>20</v>
      </c>
      <c r="E18" s="89">
        <v>10350</v>
      </c>
      <c r="F18" s="425" t="s">
        <v>1299</v>
      </c>
      <c r="G18" s="424" t="s">
        <v>1300</v>
      </c>
      <c r="H18" s="125">
        <v>2413</v>
      </c>
      <c r="I18" s="176">
        <v>2413</v>
      </c>
      <c r="J18" s="111">
        <v>0.2</v>
      </c>
      <c r="K18" s="110" t="s">
        <v>1301</v>
      </c>
      <c r="L18" s="51" t="s">
        <v>1297</v>
      </c>
    </row>
    <row r="19" spans="1:12" s="81" customFormat="1" ht="9" customHeight="1">
      <c r="A19" s="413"/>
      <c r="B19" s="413"/>
      <c r="C19" s="432"/>
      <c r="D19" s="252"/>
      <c r="E19" s="256"/>
      <c r="F19" s="252"/>
      <c r="G19" s="252"/>
      <c r="H19" s="252"/>
      <c r="I19" s="257"/>
      <c r="J19" s="260"/>
      <c r="K19" s="252"/>
      <c r="L19" s="212"/>
    </row>
    <row r="20" spans="1:12" ht="24" customHeight="1">
      <c r="A20" s="178" t="s">
        <v>775</v>
      </c>
      <c r="B20" s="178"/>
      <c r="C20" s="358" t="s">
        <v>74</v>
      </c>
      <c r="D20" s="51">
        <v>20</v>
      </c>
      <c r="E20" s="89">
        <v>6900</v>
      </c>
      <c r="F20" s="110" t="s">
        <v>1302</v>
      </c>
      <c r="G20" s="426">
        <v>95</v>
      </c>
      <c r="H20" s="426">
        <f>G20*D20</f>
        <v>1900</v>
      </c>
      <c r="I20" s="176">
        <f>G20*D20</f>
        <v>1900</v>
      </c>
      <c r="J20" s="111">
        <v>0.2</v>
      </c>
      <c r="K20" s="110">
        <v>1</v>
      </c>
      <c r="L20" s="51" t="s">
        <v>1297</v>
      </c>
    </row>
    <row r="21" spans="1:12" ht="9" customHeight="1">
      <c r="A21" s="210"/>
      <c r="B21" s="210"/>
      <c r="C21" s="212"/>
      <c r="D21" s="212"/>
      <c r="E21" s="213"/>
      <c r="F21" s="212"/>
      <c r="G21" s="212"/>
      <c r="H21" s="212"/>
      <c r="I21" s="214"/>
      <c r="J21" s="215"/>
      <c r="K21" s="212"/>
      <c r="L21" s="212"/>
    </row>
    <row r="22" spans="1:12" ht="12.75">
      <c r="A22" s="178" t="s">
        <v>776</v>
      </c>
      <c r="B22" s="178"/>
      <c r="C22" s="358" t="s">
        <v>311</v>
      </c>
      <c r="D22" s="51">
        <v>30</v>
      </c>
      <c r="E22" s="89">
        <v>165.6</v>
      </c>
      <c r="F22" s="51" t="s">
        <v>1079</v>
      </c>
      <c r="G22" s="51">
        <v>3.4</v>
      </c>
      <c r="H22" s="51">
        <v>102</v>
      </c>
      <c r="I22" s="177">
        <v>102</v>
      </c>
      <c r="J22" s="114">
        <v>0.2</v>
      </c>
      <c r="K22" s="51">
        <v>30</v>
      </c>
      <c r="L22" s="51" t="s">
        <v>1073</v>
      </c>
    </row>
    <row r="23" spans="1:12" ht="9" customHeight="1">
      <c r="A23" s="210"/>
      <c r="B23" s="210"/>
      <c r="C23" s="212"/>
      <c r="D23" s="212"/>
      <c r="E23" s="213"/>
      <c r="F23" s="212"/>
      <c r="G23" s="212"/>
      <c r="H23" s="212"/>
      <c r="I23" s="214"/>
      <c r="J23" s="215"/>
      <c r="K23" s="212"/>
      <c r="L23" s="212"/>
    </row>
    <row r="24" spans="1:16" ht="25.5">
      <c r="A24" s="178" t="s">
        <v>777</v>
      </c>
      <c r="B24" s="178" t="s">
        <v>647</v>
      </c>
      <c r="C24" s="358" t="s">
        <v>1108</v>
      </c>
      <c r="D24" s="51">
        <v>20</v>
      </c>
      <c r="E24" s="89">
        <v>5704</v>
      </c>
      <c r="F24" s="51" t="s">
        <v>132</v>
      </c>
      <c r="G24" s="371">
        <v>260</v>
      </c>
      <c r="H24" s="371">
        <v>5200</v>
      </c>
      <c r="I24" s="177">
        <v>5200</v>
      </c>
      <c r="J24" s="114">
        <v>0.2</v>
      </c>
      <c r="K24" s="51" t="s">
        <v>133</v>
      </c>
      <c r="L24" s="51" t="s">
        <v>117</v>
      </c>
      <c r="M24" s="90"/>
      <c r="N24" s="90"/>
      <c r="O24" s="90"/>
      <c r="P24" s="90"/>
    </row>
    <row r="25" spans="1:16" s="81" customFormat="1" ht="9" customHeight="1">
      <c r="A25" s="413"/>
      <c r="B25" s="413"/>
      <c r="C25" s="432"/>
      <c r="D25" s="252"/>
      <c r="E25" s="256"/>
      <c r="F25" s="252"/>
      <c r="G25" s="252"/>
      <c r="H25" s="252"/>
      <c r="I25" s="257"/>
      <c r="J25" s="260"/>
      <c r="K25" s="252"/>
      <c r="L25" s="212"/>
      <c r="M25" s="90"/>
      <c r="N25" s="90"/>
      <c r="O25" s="90"/>
      <c r="P25" s="90"/>
    </row>
    <row r="26" spans="1:16" ht="25.5">
      <c r="A26" s="178" t="s">
        <v>778</v>
      </c>
      <c r="B26" s="178" t="s">
        <v>647</v>
      </c>
      <c r="C26" s="358" t="s">
        <v>1109</v>
      </c>
      <c r="D26" s="51">
        <v>20</v>
      </c>
      <c r="E26" s="89">
        <v>5704</v>
      </c>
      <c r="F26" s="51" t="s">
        <v>132</v>
      </c>
      <c r="G26" s="371">
        <v>260</v>
      </c>
      <c r="H26" s="371">
        <v>5200</v>
      </c>
      <c r="I26" s="177">
        <v>5200</v>
      </c>
      <c r="J26" s="114">
        <v>0.2</v>
      </c>
      <c r="K26" s="51" t="s">
        <v>133</v>
      </c>
      <c r="L26" s="51" t="s">
        <v>117</v>
      </c>
      <c r="M26" s="90"/>
      <c r="N26" s="90"/>
      <c r="O26" s="90"/>
      <c r="P26" s="90"/>
    </row>
    <row r="27" spans="1:16" s="81" customFormat="1" ht="8.25" customHeight="1">
      <c r="A27" s="413"/>
      <c r="B27" s="413"/>
      <c r="C27" s="432"/>
      <c r="D27" s="252"/>
      <c r="E27" s="256"/>
      <c r="F27" s="252"/>
      <c r="G27" s="252"/>
      <c r="H27" s="252"/>
      <c r="I27" s="257"/>
      <c r="J27" s="260"/>
      <c r="K27" s="252"/>
      <c r="L27" s="212"/>
      <c r="M27" s="90"/>
      <c r="N27" s="90"/>
      <c r="O27" s="90"/>
      <c r="P27" s="90"/>
    </row>
    <row r="28" spans="1:16" ht="25.5">
      <c r="A28" s="178" t="s">
        <v>779</v>
      </c>
      <c r="B28" s="178" t="s">
        <v>647</v>
      </c>
      <c r="C28" s="358" t="s">
        <v>1110</v>
      </c>
      <c r="D28" s="51">
        <v>20</v>
      </c>
      <c r="E28" s="89">
        <v>5704</v>
      </c>
      <c r="F28" s="51" t="s">
        <v>132</v>
      </c>
      <c r="G28" s="371">
        <v>260</v>
      </c>
      <c r="H28" s="371">
        <v>5200</v>
      </c>
      <c r="I28" s="177">
        <v>5200</v>
      </c>
      <c r="J28" s="114">
        <v>0.2</v>
      </c>
      <c r="K28" s="51" t="s">
        <v>133</v>
      </c>
      <c r="L28" s="51" t="s">
        <v>117</v>
      </c>
      <c r="M28" s="90"/>
      <c r="N28" s="90"/>
      <c r="O28" s="90"/>
      <c r="P28" s="90"/>
    </row>
    <row r="29" spans="1:12" ht="9" customHeight="1">
      <c r="A29" s="210"/>
      <c r="B29" s="210"/>
      <c r="C29" s="212"/>
      <c r="D29" s="212"/>
      <c r="E29" s="213"/>
      <c r="F29" s="212"/>
      <c r="G29" s="212"/>
      <c r="H29" s="212"/>
      <c r="I29" s="214"/>
      <c r="J29" s="215"/>
      <c r="K29" s="212"/>
      <c r="L29" s="212"/>
    </row>
    <row r="30" spans="1:12" ht="12.75">
      <c r="A30" s="178" t="s">
        <v>781</v>
      </c>
      <c r="B30" s="178" t="s">
        <v>372</v>
      </c>
      <c r="C30" s="101" t="s">
        <v>1063</v>
      </c>
      <c r="D30" s="51">
        <v>1500</v>
      </c>
      <c r="E30" s="89">
        <v>194.93</v>
      </c>
      <c r="F30" s="51" t="s">
        <v>908</v>
      </c>
      <c r="G30" s="51">
        <v>0.11</v>
      </c>
      <c r="H30" s="89">
        <f>+D30*G30</f>
        <v>165</v>
      </c>
      <c r="I30" s="177">
        <v>165</v>
      </c>
      <c r="J30" s="114">
        <v>0.2</v>
      </c>
      <c r="K30" s="51">
        <v>200</v>
      </c>
      <c r="L30" s="51" t="s">
        <v>894</v>
      </c>
    </row>
    <row r="33" ht="13.5" thickBot="1"/>
    <row r="34" spans="9:10" ht="13.5" thickBot="1">
      <c r="I34" s="579">
        <f>I2+I8+I10+I12+I16+I18+I20+I22+I24+I26+I28+I30</f>
        <v>30006.5</v>
      </c>
      <c r="J34" s="113">
        <v>0.2</v>
      </c>
    </row>
    <row r="35" ht="12.75">
      <c r="J35" s="113"/>
    </row>
    <row r="36" spans="9:10" ht="12.75">
      <c r="I36" s="176">
        <v>753</v>
      </c>
      <c r="J36" s="113">
        <v>0.1</v>
      </c>
    </row>
  </sheetData>
  <mergeCells count="4">
    <mergeCell ref="A2:A6"/>
    <mergeCell ref="E2:E6"/>
    <mergeCell ref="I2:I6"/>
    <mergeCell ref="L2:L6"/>
  </mergeCells>
  <printOptions gridLines="1" horizontalCentered="1"/>
  <pageMargins left="0.15748031496062992" right="0.15748031496062992" top="0.35433070866141736" bottom="0.3937007874015748" header="0.15748031496062992" footer="0.15748031496062992"/>
  <pageSetup cellComments="asDisplayed" fitToHeight="1" fitToWidth="1" horizontalDpi="300" verticalDpi="300" orientation="landscape" paperSize="9" scale="75" r:id="rId1"/>
  <headerFooter alignWithMargins="0">
    <oddHeader>&amp;C&amp;A</oddHeader>
    <oddFooter>&amp;LMateriale sanitario&amp;RPagina &amp;P di &amp;N</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L38"/>
  <sheetViews>
    <sheetView showGridLines="0" zoomScale="75" zoomScaleNormal="75" zoomScaleSheetLayoutView="75" workbookViewId="0" topLeftCell="E21">
      <selection activeCell="L37" sqref="L37"/>
    </sheetView>
  </sheetViews>
  <sheetFormatPr defaultColWidth="8.8515625" defaultRowHeight="12.75"/>
  <cols>
    <col min="1" max="1" width="7.28125" style="91" customWidth="1"/>
    <col min="2" max="2" width="11.421875" style="91" customWidth="1"/>
    <col min="3" max="3" width="57.140625" style="104" customWidth="1"/>
    <col min="4" max="4" width="7.8515625" style="91" customWidth="1"/>
    <col min="5" max="5" width="13.140625" style="112" bestFit="1" customWidth="1"/>
    <col min="6" max="7" width="10.57421875" style="91" customWidth="1"/>
    <col min="8" max="8" width="12.140625" style="91" customWidth="1"/>
    <col min="9" max="9" width="12.140625" style="185" customWidth="1"/>
    <col min="10" max="10" width="5.140625" style="113" customWidth="1"/>
    <col min="11" max="11" width="7.421875" style="91" customWidth="1"/>
    <col min="12" max="12" width="16.140625" style="91" customWidth="1"/>
    <col min="13" max="16384" width="8.8515625" style="91" customWidth="1"/>
  </cols>
  <sheetData>
    <row r="1" spans="1:12" ht="84.75" customHeight="1">
      <c r="A1" s="51" t="s">
        <v>1228</v>
      </c>
      <c r="B1" s="51" t="s">
        <v>475</v>
      </c>
      <c r="C1" s="133" t="s">
        <v>1226</v>
      </c>
      <c r="D1" s="51" t="s">
        <v>230</v>
      </c>
      <c r="E1" s="89" t="s">
        <v>1398</v>
      </c>
      <c r="F1" s="134" t="s">
        <v>476</v>
      </c>
      <c r="G1" s="134" t="s">
        <v>477</v>
      </c>
      <c r="H1" s="134" t="s">
        <v>1399</v>
      </c>
      <c r="I1" s="177" t="s">
        <v>564</v>
      </c>
      <c r="J1" s="114" t="s">
        <v>1171</v>
      </c>
      <c r="K1" s="134" t="s">
        <v>1172</v>
      </c>
      <c r="L1" s="51" t="s">
        <v>77</v>
      </c>
    </row>
    <row r="2" spans="1:12" ht="12.75">
      <c r="A2" s="51" t="s">
        <v>782</v>
      </c>
      <c r="B2" s="51"/>
      <c r="C2" s="105" t="s">
        <v>1219</v>
      </c>
      <c r="D2" s="51">
        <v>60</v>
      </c>
      <c r="E2" s="89">
        <v>746.65</v>
      </c>
      <c r="F2" s="51" t="s">
        <v>603</v>
      </c>
      <c r="G2" s="87">
        <v>10.82</v>
      </c>
      <c r="H2" s="87">
        <v>649.2</v>
      </c>
      <c r="I2" s="177">
        <v>649.2</v>
      </c>
      <c r="J2" s="114">
        <v>0.2</v>
      </c>
      <c r="K2" s="51">
        <v>10</v>
      </c>
      <c r="L2" s="51" t="s">
        <v>599</v>
      </c>
    </row>
    <row r="3" spans="1:12" s="81" customFormat="1" ht="8.25" customHeight="1">
      <c r="A3" s="252"/>
      <c r="B3" s="252"/>
      <c r="C3" s="277"/>
      <c r="D3" s="252"/>
      <c r="E3" s="256"/>
      <c r="F3" s="252"/>
      <c r="G3" s="252"/>
      <c r="H3" s="252"/>
      <c r="I3" s="257"/>
      <c r="J3" s="258"/>
      <c r="K3" s="252"/>
      <c r="L3" s="212"/>
    </row>
    <row r="4" spans="1:12" ht="12.75">
      <c r="A4" s="51" t="s">
        <v>783</v>
      </c>
      <c r="B4" s="51"/>
      <c r="C4" s="105" t="s">
        <v>1218</v>
      </c>
      <c r="D4" s="51">
        <v>30</v>
      </c>
      <c r="E4" s="89">
        <v>548.45</v>
      </c>
      <c r="F4" s="51" t="s">
        <v>604</v>
      </c>
      <c r="G4" s="87">
        <v>15.9</v>
      </c>
      <c r="H4" s="87">
        <f>D4*G4</f>
        <v>477</v>
      </c>
      <c r="I4" s="177">
        <v>477</v>
      </c>
      <c r="J4" s="114">
        <v>0.2</v>
      </c>
      <c r="K4" s="51">
        <v>10</v>
      </c>
      <c r="L4" s="51" t="s">
        <v>599</v>
      </c>
    </row>
    <row r="5" spans="1:12" ht="9" customHeight="1">
      <c r="A5" s="212"/>
      <c r="B5" s="212"/>
      <c r="C5" s="211"/>
      <c r="D5" s="212"/>
      <c r="E5" s="213"/>
      <c r="F5" s="212"/>
      <c r="G5" s="212"/>
      <c r="H5" s="212"/>
      <c r="I5" s="214"/>
      <c r="J5" s="266"/>
      <c r="K5" s="212"/>
      <c r="L5" s="212"/>
    </row>
    <row r="6" spans="1:12" ht="12.75">
      <c r="A6" s="51" t="s">
        <v>785</v>
      </c>
      <c r="B6" s="51"/>
      <c r="C6" s="105" t="s">
        <v>759</v>
      </c>
      <c r="D6" s="51">
        <v>10</v>
      </c>
      <c r="E6" s="89">
        <v>331.63</v>
      </c>
      <c r="F6" s="51" t="s">
        <v>605</v>
      </c>
      <c r="G6" s="87">
        <v>295.62</v>
      </c>
      <c r="H6" s="87">
        <f>D6*G6</f>
        <v>2956.2</v>
      </c>
      <c r="I6" s="177">
        <v>2956.2</v>
      </c>
      <c r="J6" s="114">
        <v>0.2</v>
      </c>
      <c r="K6" s="51">
        <v>1</v>
      </c>
      <c r="L6" s="51" t="s">
        <v>599</v>
      </c>
    </row>
    <row r="7" spans="1:12" s="81" customFormat="1" ht="9" customHeight="1">
      <c r="A7" s="252"/>
      <c r="B7" s="252"/>
      <c r="C7" s="277"/>
      <c r="D7" s="252"/>
      <c r="E7" s="256"/>
      <c r="F7" s="252"/>
      <c r="G7" s="252"/>
      <c r="H7" s="252"/>
      <c r="I7" s="257"/>
      <c r="J7" s="258"/>
      <c r="K7" s="252"/>
      <c r="L7" s="252"/>
    </row>
    <row r="8" spans="1:12" ht="12.75">
      <c r="A8" s="51" t="s">
        <v>786</v>
      </c>
      <c r="B8" s="51"/>
      <c r="C8" s="105" t="s">
        <v>1220</v>
      </c>
      <c r="D8" s="51">
        <v>10</v>
      </c>
      <c r="E8" s="89">
        <v>331.63</v>
      </c>
      <c r="F8" s="51" t="s">
        <v>606</v>
      </c>
      <c r="G8" s="87">
        <v>295.62</v>
      </c>
      <c r="H8" s="87">
        <f>D8*G8</f>
        <v>2956.2</v>
      </c>
      <c r="I8" s="177">
        <v>2956.2</v>
      </c>
      <c r="J8" s="114">
        <v>0.2</v>
      </c>
      <c r="K8" s="51">
        <v>1</v>
      </c>
      <c r="L8" s="51" t="s">
        <v>599</v>
      </c>
    </row>
    <row r="9" spans="1:12" s="81" customFormat="1" ht="9" customHeight="1">
      <c r="A9" s="252"/>
      <c r="B9" s="252"/>
      <c r="C9" s="277"/>
      <c r="D9" s="252"/>
      <c r="E9" s="256"/>
      <c r="F9" s="252"/>
      <c r="G9" s="252"/>
      <c r="H9" s="252"/>
      <c r="I9" s="257"/>
      <c r="J9" s="258"/>
      <c r="K9" s="252"/>
      <c r="L9" s="252"/>
    </row>
    <row r="10" spans="1:12" ht="12.75">
      <c r="A10" s="51" t="s">
        <v>787</v>
      </c>
      <c r="B10" s="51"/>
      <c r="C10" s="105" t="s">
        <v>526</v>
      </c>
      <c r="D10" s="51">
        <v>10</v>
      </c>
      <c r="E10" s="89">
        <v>331.63</v>
      </c>
      <c r="F10" s="51" t="s">
        <v>607</v>
      </c>
      <c r="G10" s="87">
        <v>295.62</v>
      </c>
      <c r="H10" s="87">
        <f>D10*G10</f>
        <v>2956.2</v>
      </c>
      <c r="I10" s="177">
        <v>2956.2</v>
      </c>
      <c r="J10" s="114">
        <v>0.2</v>
      </c>
      <c r="K10" s="51">
        <v>1</v>
      </c>
      <c r="L10" s="51" t="s">
        <v>599</v>
      </c>
    </row>
    <row r="11" spans="1:12" s="81" customFormat="1" ht="9" customHeight="1">
      <c r="A11" s="252"/>
      <c r="B11" s="252"/>
      <c r="C11" s="277"/>
      <c r="D11" s="252"/>
      <c r="E11" s="256"/>
      <c r="F11" s="252"/>
      <c r="G11" s="252"/>
      <c r="H11" s="252"/>
      <c r="I11" s="257"/>
      <c r="J11" s="258"/>
      <c r="K11" s="252"/>
      <c r="L11" s="252"/>
    </row>
    <row r="12" spans="1:12" ht="12.75">
      <c r="A12" s="51" t="s">
        <v>788</v>
      </c>
      <c r="B12" s="51"/>
      <c r="C12" s="105" t="s">
        <v>758</v>
      </c>
      <c r="D12" s="51">
        <v>10</v>
      </c>
      <c r="E12" s="89">
        <v>331.63</v>
      </c>
      <c r="F12" s="51" t="s">
        <v>608</v>
      </c>
      <c r="G12" s="87">
        <v>295.62</v>
      </c>
      <c r="H12" s="87">
        <f>D12*G12</f>
        <v>2956.2</v>
      </c>
      <c r="I12" s="177">
        <v>2956.2</v>
      </c>
      <c r="J12" s="114">
        <v>0.2</v>
      </c>
      <c r="K12" s="51">
        <v>1</v>
      </c>
      <c r="L12" s="51" t="s">
        <v>599</v>
      </c>
    </row>
    <row r="13" spans="1:12" ht="9" customHeight="1">
      <c r="A13" s="212"/>
      <c r="B13" s="212"/>
      <c r="C13" s="211"/>
      <c r="D13" s="212"/>
      <c r="E13" s="213"/>
      <c r="F13" s="212"/>
      <c r="G13" s="212"/>
      <c r="H13" s="212"/>
      <c r="I13" s="214"/>
      <c r="J13" s="266"/>
      <c r="K13" s="212"/>
      <c r="L13" s="252"/>
    </row>
    <row r="14" spans="1:12" ht="27.75" customHeight="1">
      <c r="A14" s="51" t="s">
        <v>789</v>
      </c>
      <c r="B14" s="51" t="s">
        <v>375</v>
      </c>
      <c r="C14" s="105" t="s">
        <v>1374</v>
      </c>
      <c r="D14" s="51">
        <v>20</v>
      </c>
      <c r="E14" s="89">
        <v>5727</v>
      </c>
      <c r="F14" s="51" t="s">
        <v>935</v>
      </c>
      <c r="G14" s="118">
        <v>151.99</v>
      </c>
      <c r="H14" s="202">
        <v>3039.8</v>
      </c>
      <c r="I14" s="177">
        <v>3039.8</v>
      </c>
      <c r="J14" s="114">
        <v>0.2</v>
      </c>
      <c r="K14" s="51">
        <v>1</v>
      </c>
      <c r="L14" s="110" t="s">
        <v>933</v>
      </c>
    </row>
    <row r="15" spans="1:12" ht="9" customHeight="1">
      <c r="A15" s="212"/>
      <c r="B15" s="212"/>
      <c r="C15" s="211"/>
      <c r="D15" s="212"/>
      <c r="E15" s="213"/>
      <c r="F15" s="212"/>
      <c r="G15" s="212"/>
      <c r="H15" s="212"/>
      <c r="I15" s="214"/>
      <c r="J15" s="266"/>
      <c r="K15" s="212"/>
      <c r="L15" s="212"/>
    </row>
    <row r="16" spans="1:12" ht="63.75">
      <c r="A16" s="51" t="s">
        <v>790</v>
      </c>
      <c r="B16" s="51" t="s">
        <v>375</v>
      </c>
      <c r="C16" s="105" t="s">
        <v>1107</v>
      </c>
      <c r="D16" s="51">
        <v>12</v>
      </c>
      <c r="E16" s="89">
        <v>1212</v>
      </c>
      <c r="F16" s="51" t="s">
        <v>1558</v>
      </c>
      <c r="G16" s="367">
        <v>213.2</v>
      </c>
      <c r="H16" s="367">
        <v>2558.4</v>
      </c>
      <c r="I16" s="177">
        <v>2558.4</v>
      </c>
      <c r="J16" s="114">
        <v>0.2</v>
      </c>
      <c r="K16" s="51">
        <v>1</v>
      </c>
      <c r="L16" s="51" t="s">
        <v>1554</v>
      </c>
    </row>
    <row r="17" spans="1:12" ht="9" customHeight="1">
      <c r="A17" s="212"/>
      <c r="B17" s="212"/>
      <c r="C17" s="211"/>
      <c r="D17" s="212"/>
      <c r="E17" s="213"/>
      <c r="F17" s="212"/>
      <c r="G17" s="212"/>
      <c r="H17" s="212"/>
      <c r="I17" s="214"/>
      <c r="J17" s="266"/>
      <c r="K17" s="212"/>
      <c r="L17" s="212"/>
    </row>
    <row r="18" spans="1:12" ht="25.5">
      <c r="A18" s="51" t="s">
        <v>791</v>
      </c>
      <c r="B18" s="51" t="s">
        <v>299</v>
      </c>
      <c r="C18" s="105" t="s">
        <v>653</v>
      </c>
      <c r="D18" s="51">
        <v>300</v>
      </c>
      <c r="E18" s="89">
        <v>2104.5</v>
      </c>
      <c r="F18" s="51" t="s">
        <v>404</v>
      </c>
      <c r="G18" s="51">
        <v>3.7</v>
      </c>
      <c r="H18" s="51"/>
      <c r="I18" s="177">
        <v>1110</v>
      </c>
      <c r="J18" s="114">
        <v>0.04</v>
      </c>
      <c r="K18" s="51">
        <v>3</v>
      </c>
      <c r="L18" s="51" t="s">
        <v>402</v>
      </c>
    </row>
    <row r="19" spans="1:12" s="421" customFormat="1" ht="8.25" customHeight="1">
      <c r="A19" s="435"/>
      <c r="B19" s="435"/>
      <c r="C19" s="436"/>
      <c r="D19" s="435"/>
      <c r="E19" s="437"/>
      <c r="F19" s="435"/>
      <c r="G19" s="435"/>
      <c r="H19" s="435"/>
      <c r="I19" s="438"/>
      <c r="J19" s="439"/>
      <c r="K19" s="435"/>
      <c r="L19" s="212"/>
    </row>
    <row r="20" spans="1:12" s="81" customFormat="1" ht="27" customHeight="1">
      <c r="A20" s="51" t="s">
        <v>792</v>
      </c>
      <c r="B20" s="51" t="s">
        <v>300</v>
      </c>
      <c r="C20" s="105" t="s">
        <v>1096</v>
      </c>
      <c r="D20" s="51" t="s">
        <v>1375</v>
      </c>
      <c r="E20" s="89">
        <v>7091.48</v>
      </c>
      <c r="F20" s="51" t="s">
        <v>92</v>
      </c>
      <c r="G20" s="434">
        <v>2.28</v>
      </c>
      <c r="H20" s="177">
        <v>6840</v>
      </c>
      <c r="I20" s="177">
        <f>SUM(H20)</f>
        <v>6840</v>
      </c>
      <c r="J20" s="114">
        <v>0.2</v>
      </c>
      <c r="K20" s="51">
        <v>15</v>
      </c>
      <c r="L20" s="51" t="s">
        <v>91</v>
      </c>
    </row>
    <row r="21" spans="1:12" s="123" customFormat="1" ht="9" customHeight="1">
      <c r="A21" s="261"/>
      <c r="B21" s="261"/>
      <c r="C21" s="388"/>
      <c r="D21" s="261"/>
      <c r="E21" s="428"/>
      <c r="F21" s="261"/>
      <c r="G21" s="261"/>
      <c r="H21" s="261"/>
      <c r="I21" s="433"/>
      <c r="J21" s="440"/>
      <c r="K21" s="261"/>
      <c r="L21" s="212"/>
    </row>
    <row r="22" spans="1:12" ht="27" customHeight="1">
      <c r="A22" s="51" t="s">
        <v>793</v>
      </c>
      <c r="B22" s="51" t="s">
        <v>300</v>
      </c>
      <c r="C22" s="105" t="s">
        <v>1225</v>
      </c>
      <c r="D22" s="109">
        <v>12000</v>
      </c>
      <c r="E22" s="89">
        <v>2553</v>
      </c>
      <c r="F22" s="51">
        <v>2201</v>
      </c>
      <c r="G22" s="434">
        <v>0.198</v>
      </c>
      <c r="H22" s="177">
        <f>SUM(D22*G22)</f>
        <v>2376</v>
      </c>
      <c r="I22" s="177">
        <f>SUM(H22)</f>
        <v>2376</v>
      </c>
      <c r="J22" s="114">
        <v>0.2</v>
      </c>
      <c r="K22" s="51">
        <v>200</v>
      </c>
      <c r="L22" s="51" t="s">
        <v>91</v>
      </c>
    </row>
    <row r="23" spans="1:12" ht="9" customHeight="1">
      <c r="A23" s="212"/>
      <c r="B23" s="212"/>
      <c r="C23" s="211"/>
      <c r="D23" s="212"/>
      <c r="E23" s="213"/>
      <c r="F23" s="212"/>
      <c r="G23" s="212"/>
      <c r="H23" s="212"/>
      <c r="I23" s="214"/>
      <c r="J23" s="266"/>
      <c r="K23" s="212"/>
      <c r="L23" s="212"/>
    </row>
    <row r="24" spans="1:12" ht="12.75">
      <c r="A24" s="51" t="s">
        <v>795</v>
      </c>
      <c r="B24" s="51"/>
      <c r="C24" s="105" t="s">
        <v>529</v>
      </c>
      <c r="D24" s="51">
        <v>150</v>
      </c>
      <c r="E24" s="89">
        <v>483</v>
      </c>
      <c r="F24" s="51" t="s">
        <v>693</v>
      </c>
      <c r="G24" s="88">
        <v>1.6</v>
      </c>
      <c r="H24" s="88">
        <f>SUM(G24*D24)</f>
        <v>240</v>
      </c>
      <c r="I24" s="177">
        <f>SUM(H24)</f>
        <v>240</v>
      </c>
      <c r="J24" s="114">
        <v>0.2</v>
      </c>
      <c r="K24" s="51">
        <v>10</v>
      </c>
      <c r="L24" s="51" t="s">
        <v>687</v>
      </c>
    </row>
    <row r="25" spans="1:12" ht="9" customHeight="1">
      <c r="A25" s="212"/>
      <c r="B25" s="212"/>
      <c r="C25" s="211"/>
      <c r="D25" s="212"/>
      <c r="E25" s="213"/>
      <c r="F25" s="212"/>
      <c r="G25" s="212"/>
      <c r="H25" s="212"/>
      <c r="I25" s="214"/>
      <c r="J25" s="266"/>
      <c r="K25" s="212"/>
      <c r="L25" s="212"/>
    </row>
    <row r="26" spans="1:12" ht="12.75">
      <c r="A26" s="76" t="s">
        <v>796</v>
      </c>
      <c r="B26" s="76"/>
      <c r="C26" s="120" t="s">
        <v>530</v>
      </c>
      <c r="D26" s="76">
        <v>120</v>
      </c>
      <c r="E26" s="470">
        <v>386.4</v>
      </c>
      <c r="F26" s="76" t="s">
        <v>694</v>
      </c>
      <c r="G26" s="486">
        <v>1.6</v>
      </c>
      <c r="H26" s="486">
        <f>SUM(G26*D26)</f>
        <v>192</v>
      </c>
      <c r="I26" s="474">
        <f>SUM(H26)</f>
        <v>192</v>
      </c>
      <c r="J26" s="472">
        <v>0.2</v>
      </c>
      <c r="K26" s="76">
        <v>10</v>
      </c>
      <c r="L26" s="76" t="s">
        <v>687</v>
      </c>
    </row>
    <row r="27" spans="3:10" s="259" customFormat="1" ht="9" customHeight="1">
      <c r="C27" s="487"/>
      <c r="E27" s="410"/>
      <c r="I27" s="411"/>
      <c r="J27" s="447"/>
    </row>
    <row r="28" spans="1:12" ht="25.5">
      <c r="A28" s="169" t="s">
        <v>797</v>
      </c>
      <c r="B28" s="169"/>
      <c r="C28" s="103" t="s">
        <v>1124</v>
      </c>
      <c r="D28" s="108">
        <v>1000</v>
      </c>
      <c r="E28" s="170">
        <v>1564</v>
      </c>
      <c r="F28" s="108" t="s">
        <v>1553</v>
      </c>
      <c r="G28" s="551">
        <v>1.39</v>
      </c>
      <c r="H28" s="546">
        <f>D28*G28</f>
        <v>1390</v>
      </c>
      <c r="I28" s="546">
        <f>D28*G28</f>
        <v>1390</v>
      </c>
      <c r="J28" s="186">
        <v>0.2</v>
      </c>
      <c r="K28" s="108">
        <v>80</v>
      </c>
      <c r="L28" s="108" t="s">
        <v>1550</v>
      </c>
    </row>
    <row r="29" spans="1:12" ht="9" customHeight="1">
      <c r="A29" s="210"/>
      <c r="B29" s="210"/>
      <c r="C29" s="211"/>
      <c r="D29" s="212"/>
      <c r="E29" s="213"/>
      <c r="F29" s="212"/>
      <c r="G29" s="212"/>
      <c r="H29" s="212"/>
      <c r="I29" s="212"/>
      <c r="J29" s="215"/>
      <c r="K29" s="212"/>
      <c r="L29" s="212"/>
    </row>
    <row r="30" spans="1:12" ht="25.5">
      <c r="A30" s="178" t="s">
        <v>798</v>
      </c>
      <c r="B30" s="178"/>
      <c r="C30" s="105" t="s">
        <v>1125</v>
      </c>
      <c r="D30" s="51">
        <v>1000</v>
      </c>
      <c r="E30" s="89">
        <v>1781.5</v>
      </c>
      <c r="F30" s="198" t="s">
        <v>974</v>
      </c>
      <c r="G30" s="199">
        <v>1.42</v>
      </c>
      <c r="H30" s="200">
        <v>1420</v>
      </c>
      <c r="I30" s="200">
        <v>1420</v>
      </c>
      <c r="J30" s="201">
        <v>0.2</v>
      </c>
      <c r="K30" s="198">
        <v>100</v>
      </c>
      <c r="L30" s="110" t="s">
        <v>950</v>
      </c>
    </row>
    <row r="31" spans="1:12" ht="9" customHeight="1">
      <c r="A31" s="210"/>
      <c r="B31" s="210"/>
      <c r="C31" s="211"/>
      <c r="D31" s="212"/>
      <c r="E31" s="213"/>
      <c r="F31" s="212"/>
      <c r="G31" s="212"/>
      <c r="H31" s="212"/>
      <c r="I31" s="212"/>
      <c r="J31" s="215"/>
      <c r="K31" s="212"/>
      <c r="L31" s="212"/>
    </row>
    <row r="32" spans="1:12" ht="12.75">
      <c r="A32" s="178" t="s">
        <v>799</v>
      </c>
      <c r="B32" s="178"/>
      <c r="C32" s="105" t="s">
        <v>1482</v>
      </c>
      <c r="D32" s="51">
        <v>80</v>
      </c>
      <c r="E32" s="89">
        <v>6786.15</v>
      </c>
      <c r="F32" s="51" t="s">
        <v>892</v>
      </c>
      <c r="G32" s="87">
        <v>78.7</v>
      </c>
      <c r="H32" s="87">
        <v>6296</v>
      </c>
      <c r="I32" s="87">
        <v>6296</v>
      </c>
      <c r="J32" s="114">
        <v>0.2</v>
      </c>
      <c r="K32" s="51" t="s">
        <v>1361</v>
      </c>
      <c r="L32" s="110" t="s">
        <v>884</v>
      </c>
    </row>
    <row r="35" ht="13.5" thickBot="1"/>
    <row r="36" spans="9:10" ht="13.5" thickBot="1">
      <c r="I36" s="579">
        <f>I2+I4+I6+I8+I10+I12+I14+I16+I20+I22+I24+I26+I28+I30+I32</f>
        <v>37303.2</v>
      </c>
      <c r="J36" s="113">
        <v>0.2</v>
      </c>
    </row>
    <row r="38" spans="9:10" ht="12.75">
      <c r="I38" s="177">
        <v>1110</v>
      </c>
      <c r="J38" s="113">
        <v>0.04</v>
      </c>
    </row>
  </sheetData>
  <printOptions/>
  <pageMargins left="0.17" right="0.17" top="0.36" bottom="0.41" header="0.17" footer="0.17"/>
  <pageSetup cellComments="asDisplayed" fitToHeight="1" fitToWidth="1" horizontalDpi="300" verticalDpi="300" orientation="landscape" paperSize="9" scale="85" r:id="rId1"/>
  <headerFooter alignWithMargins="0">
    <oddHeader>&amp;C&amp;A</oddHeader>
    <oddFooter>&amp;LMateriale sanitario&amp;RPagina &amp;P di &amp;N</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L27"/>
  <sheetViews>
    <sheetView showGridLines="0" zoomScale="75" zoomScaleNormal="75" zoomScaleSheetLayoutView="75" workbookViewId="0" topLeftCell="D10">
      <selection activeCell="O26" sqref="O26"/>
    </sheetView>
  </sheetViews>
  <sheetFormatPr defaultColWidth="8.8515625" defaultRowHeight="12.75"/>
  <cols>
    <col min="1" max="1" width="6.8515625" style="187" customWidth="1"/>
    <col min="2" max="2" width="12.00390625" style="187" customWidth="1"/>
    <col min="3" max="3" width="64.421875" style="104" customWidth="1"/>
    <col min="4" max="4" width="7.8515625" style="91" customWidth="1"/>
    <col min="5" max="5" width="12.00390625" style="112" customWidth="1"/>
    <col min="6" max="6" width="14.8515625" style="91" customWidth="1"/>
    <col min="7" max="7" width="10.57421875" style="91" customWidth="1"/>
    <col min="8" max="8" width="12.140625" style="91" customWidth="1"/>
    <col min="9" max="9" width="12.140625" style="185" customWidth="1"/>
    <col min="10" max="10" width="5.140625" style="119" customWidth="1"/>
    <col min="11" max="11" width="7.00390625" style="91" customWidth="1"/>
    <col min="12" max="12" width="15.140625" style="91" customWidth="1"/>
    <col min="13" max="16384" width="8.8515625" style="91" customWidth="1"/>
  </cols>
  <sheetData>
    <row r="1" spans="1:12" ht="84.75" customHeight="1">
      <c r="A1" s="51" t="s">
        <v>1228</v>
      </c>
      <c r="B1" s="51" t="s">
        <v>475</v>
      </c>
      <c r="C1" s="133" t="s">
        <v>1226</v>
      </c>
      <c r="D1" s="51" t="s">
        <v>230</v>
      </c>
      <c r="E1" s="89" t="s">
        <v>1398</v>
      </c>
      <c r="F1" s="134" t="s">
        <v>476</v>
      </c>
      <c r="G1" s="134" t="s">
        <v>477</v>
      </c>
      <c r="H1" s="134" t="s">
        <v>1399</v>
      </c>
      <c r="I1" s="177" t="s">
        <v>564</v>
      </c>
      <c r="J1" s="135" t="s">
        <v>1171</v>
      </c>
      <c r="K1" s="134" t="s">
        <v>1172</v>
      </c>
      <c r="L1" s="51" t="s">
        <v>77</v>
      </c>
    </row>
    <row r="2" spans="1:12" ht="12.75">
      <c r="A2" s="616">
        <v>259</v>
      </c>
      <c r="B2" s="178" t="s">
        <v>1182</v>
      </c>
      <c r="C2" s="105" t="s">
        <v>165</v>
      </c>
      <c r="D2" s="51">
        <v>10</v>
      </c>
      <c r="E2" s="617">
        <v>2760</v>
      </c>
      <c r="F2" s="51" t="s">
        <v>909</v>
      </c>
      <c r="G2" s="51">
        <v>12.5</v>
      </c>
      <c r="H2" s="89">
        <f aca="true" t="shared" si="0" ref="H2:H7">+D2*G2</f>
        <v>125</v>
      </c>
      <c r="I2" s="615">
        <f>SUM(H2:H7)</f>
        <v>2000</v>
      </c>
      <c r="J2" s="114">
        <v>0.2</v>
      </c>
      <c r="K2" s="51">
        <v>10</v>
      </c>
      <c r="L2" s="614" t="s">
        <v>894</v>
      </c>
    </row>
    <row r="3" spans="1:12" ht="12.75">
      <c r="A3" s="616"/>
      <c r="B3" s="178" t="s">
        <v>1182</v>
      </c>
      <c r="C3" s="105" t="s">
        <v>166</v>
      </c>
      <c r="D3" s="51">
        <v>30</v>
      </c>
      <c r="E3" s="617"/>
      <c r="F3" s="51" t="s">
        <v>910</v>
      </c>
      <c r="G3" s="51">
        <v>12.5</v>
      </c>
      <c r="H3" s="89">
        <f t="shared" si="0"/>
        <v>375</v>
      </c>
      <c r="I3" s="615"/>
      <c r="J3" s="114">
        <v>0.2</v>
      </c>
      <c r="K3" s="51">
        <v>10</v>
      </c>
      <c r="L3" s="614"/>
    </row>
    <row r="4" spans="1:12" ht="12.75">
      <c r="A4" s="616"/>
      <c r="B4" s="178" t="s">
        <v>1182</v>
      </c>
      <c r="C4" s="105" t="s">
        <v>167</v>
      </c>
      <c r="D4" s="51">
        <v>30</v>
      </c>
      <c r="E4" s="617"/>
      <c r="F4" s="51" t="s">
        <v>911</v>
      </c>
      <c r="G4" s="51">
        <v>12.5</v>
      </c>
      <c r="H4" s="89">
        <f t="shared" si="0"/>
        <v>375</v>
      </c>
      <c r="I4" s="615"/>
      <c r="J4" s="114">
        <v>0.2</v>
      </c>
      <c r="K4" s="51">
        <v>10</v>
      </c>
      <c r="L4" s="614"/>
    </row>
    <row r="5" spans="1:12" ht="12.75">
      <c r="A5" s="616"/>
      <c r="B5" s="178" t="s">
        <v>1182</v>
      </c>
      <c r="C5" s="105" t="s">
        <v>312</v>
      </c>
      <c r="D5" s="51">
        <v>30</v>
      </c>
      <c r="E5" s="617"/>
      <c r="F5" s="51" t="s">
        <v>912</v>
      </c>
      <c r="G5" s="51">
        <v>12.5</v>
      </c>
      <c r="H5" s="89">
        <f t="shared" si="0"/>
        <v>375</v>
      </c>
      <c r="I5" s="615"/>
      <c r="J5" s="114">
        <v>0.2</v>
      </c>
      <c r="K5" s="51">
        <v>10</v>
      </c>
      <c r="L5" s="614"/>
    </row>
    <row r="6" spans="1:12" ht="12.75">
      <c r="A6" s="616"/>
      <c r="B6" s="178" t="s">
        <v>1182</v>
      </c>
      <c r="C6" s="105" t="s">
        <v>313</v>
      </c>
      <c r="D6" s="51">
        <v>30</v>
      </c>
      <c r="E6" s="617"/>
      <c r="F6" s="51" t="s">
        <v>913</v>
      </c>
      <c r="G6" s="51">
        <v>12.5</v>
      </c>
      <c r="H6" s="89">
        <f t="shared" si="0"/>
        <v>375</v>
      </c>
      <c r="I6" s="615"/>
      <c r="J6" s="114">
        <v>0.1</v>
      </c>
      <c r="K6" s="51">
        <v>10</v>
      </c>
      <c r="L6" s="614"/>
    </row>
    <row r="7" spans="1:12" ht="12.75">
      <c r="A7" s="616"/>
      <c r="B7" s="178" t="s">
        <v>1182</v>
      </c>
      <c r="C7" s="105" t="s">
        <v>314</v>
      </c>
      <c r="D7" s="51">
        <v>30</v>
      </c>
      <c r="E7" s="617"/>
      <c r="F7" s="51" t="s">
        <v>914</v>
      </c>
      <c r="G7" s="51">
        <v>12.5</v>
      </c>
      <c r="H7" s="89">
        <f t="shared" si="0"/>
        <v>375</v>
      </c>
      <c r="I7" s="615"/>
      <c r="J7" s="114">
        <v>0.2</v>
      </c>
      <c r="K7" s="51">
        <v>10</v>
      </c>
      <c r="L7" s="614"/>
    </row>
    <row r="8" spans="1:12" ht="9" customHeight="1">
      <c r="A8" s="210"/>
      <c r="B8" s="210"/>
      <c r="C8" s="211"/>
      <c r="D8" s="212"/>
      <c r="E8" s="213"/>
      <c r="F8" s="212"/>
      <c r="G8" s="212"/>
      <c r="H8" s="212"/>
      <c r="I8" s="214"/>
      <c r="J8" s="215"/>
      <c r="K8" s="212"/>
      <c r="L8" s="212"/>
    </row>
    <row r="9" spans="1:12" ht="12.75">
      <c r="A9" s="178">
        <v>260</v>
      </c>
      <c r="B9" s="178" t="s">
        <v>640</v>
      </c>
      <c r="C9" s="105" t="s">
        <v>265</v>
      </c>
      <c r="D9" s="51">
        <v>20</v>
      </c>
      <c r="E9" s="89">
        <v>46000</v>
      </c>
      <c r="F9" s="110" t="s">
        <v>1303</v>
      </c>
      <c r="G9" s="125">
        <v>1482</v>
      </c>
      <c r="H9" s="125">
        <f>G9*D9</f>
        <v>29640</v>
      </c>
      <c r="I9" s="176">
        <f>H9</f>
        <v>29640</v>
      </c>
      <c r="J9" s="111">
        <v>0.2</v>
      </c>
      <c r="K9" s="110">
        <v>1</v>
      </c>
      <c r="L9" s="51" t="s">
        <v>1297</v>
      </c>
    </row>
    <row r="10" spans="1:12" ht="9" customHeight="1">
      <c r="A10" s="210"/>
      <c r="B10" s="210"/>
      <c r="C10" s="211"/>
      <c r="D10" s="212"/>
      <c r="E10" s="213"/>
      <c r="F10" s="212"/>
      <c r="G10" s="212"/>
      <c r="H10" s="212"/>
      <c r="I10" s="214"/>
      <c r="J10" s="215"/>
      <c r="K10" s="212"/>
      <c r="L10" s="212"/>
    </row>
    <row r="11" spans="1:12" ht="26.25" customHeight="1">
      <c r="A11" s="178">
        <v>261</v>
      </c>
      <c r="B11" s="178" t="s">
        <v>640</v>
      </c>
      <c r="C11" s="105" t="s">
        <v>1231</v>
      </c>
      <c r="D11" s="51" t="s">
        <v>1376</v>
      </c>
      <c r="E11" s="89">
        <f>11*90</f>
        <v>990</v>
      </c>
      <c r="F11" s="51" t="s">
        <v>1364</v>
      </c>
      <c r="G11" s="367">
        <v>10.9</v>
      </c>
      <c r="H11" s="367">
        <v>981</v>
      </c>
      <c r="I11" s="177">
        <v>981</v>
      </c>
      <c r="J11" s="114">
        <v>0.2</v>
      </c>
      <c r="K11" s="51" t="s">
        <v>1361</v>
      </c>
      <c r="L11" s="51" t="s">
        <v>1360</v>
      </c>
    </row>
    <row r="12" spans="1:12" s="81" customFormat="1" ht="9" customHeight="1">
      <c r="A12" s="413"/>
      <c r="B12" s="413"/>
      <c r="C12" s="277"/>
      <c r="D12" s="252"/>
      <c r="E12" s="256"/>
      <c r="F12" s="252"/>
      <c r="G12" s="252"/>
      <c r="H12" s="252"/>
      <c r="I12" s="257"/>
      <c r="J12" s="260"/>
      <c r="K12" s="252"/>
      <c r="L12" s="212"/>
    </row>
    <row r="13" spans="1:12" ht="12.75">
      <c r="A13" s="616">
        <v>262</v>
      </c>
      <c r="B13" s="178" t="s">
        <v>640</v>
      </c>
      <c r="C13" s="105" t="s">
        <v>1230</v>
      </c>
      <c r="D13" s="51">
        <v>20</v>
      </c>
      <c r="E13" s="617">
        <v>38640</v>
      </c>
      <c r="F13" s="110" t="s">
        <v>1304</v>
      </c>
      <c r="G13" s="125">
        <v>203.84</v>
      </c>
      <c r="H13" s="125">
        <f aca="true" t="shared" si="1" ref="H13:H18">G13*D13</f>
        <v>4076.8</v>
      </c>
      <c r="I13" s="613">
        <f>SUM(H13:H18)</f>
        <v>24460.8</v>
      </c>
      <c r="J13" s="111">
        <v>0.2</v>
      </c>
      <c r="K13" s="110">
        <v>2</v>
      </c>
      <c r="L13" s="614" t="s">
        <v>1297</v>
      </c>
    </row>
    <row r="14" spans="1:12" ht="12.75">
      <c r="A14" s="616"/>
      <c r="B14" s="178" t="s">
        <v>640</v>
      </c>
      <c r="C14" s="105" t="s">
        <v>1253</v>
      </c>
      <c r="D14" s="51">
        <v>20</v>
      </c>
      <c r="E14" s="617"/>
      <c r="F14" s="110" t="s">
        <v>1305</v>
      </c>
      <c r="G14" s="125">
        <v>203.84</v>
      </c>
      <c r="H14" s="125">
        <f t="shared" si="1"/>
        <v>4076.8</v>
      </c>
      <c r="I14" s="613"/>
      <c r="J14" s="111">
        <v>0.2</v>
      </c>
      <c r="K14" s="110">
        <v>2</v>
      </c>
      <c r="L14" s="614"/>
    </row>
    <row r="15" spans="1:12" ht="12.75">
      <c r="A15" s="616"/>
      <c r="B15" s="178" t="s">
        <v>640</v>
      </c>
      <c r="C15" s="105" t="s">
        <v>1254</v>
      </c>
      <c r="D15" s="51">
        <v>20</v>
      </c>
      <c r="E15" s="617"/>
      <c r="F15" s="110" t="s">
        <v>1306</v>
      </c>
      <c r="G15" s="125">
        <v>203.84</v>
      </c>
      <c r="H15" s="125">
        <f t="shared" si="1"/>
        <v>4076.8</v>
      </c>
      <c r="I15" s="613"/>
      <c r="J15" s="111">
        <v>0.2</v>
      </c>
      <c r="K15" s="110">
        <v>2</v>
      </c>
      <c r="L15" s="614"/>
    </row>
    <row r="16" spans="1:12" ht="12.75">
      <c r="A16" s="616"/>
      <c r="B16" s="178" t="s">
        <v>640</v>
      </c>
      <c r="C16" s="105" t="s">
        <v>1255</v>
      </c>
      <c r="D16" s="51">
        <v>20</v>
      </c>
      <c r="E16" s="617"/>
      <c r="F16" s="110" t="s">
        <v>1307</v>
      </c>
      <c r="G16" s="125">
        <v>203.84</v>
      </c>
      <c r="H16" s="125">
        <f t="shared" si="1"/>
        <v>4076.8</v>
      </c>
      <c r="I16" s="613"/>
      <c r="J16" s="111">
        <v>0.2</v>
      </c>
      <c r="K16" s="110">
        <v>2</v>
      </c>
      <c r="L16" s="614"/>
    </row>
    <row r="17" spans="1:12" ht="12.75">
      <c r="A17" s="616"/>
      <c r="B17" s="178" t="s">
        <v>640</v>
      </c>
      <c r="C17" s="105" t="s">
        <v>1256</v>
      </c>
      <c r="D17" s="51">
        <v>20</v>
      </c>
      <c r="E17" s="617"/>
      <c r="F17" s="110" t="s">
        <v>1308</v>
      </c>
      <c r="G17" s="125">
        <v>203.84</v>
      </c>
      <c r="H17" s="125">
        <f t="shared" si="1"/>
        <v>4076.8</v>
      </c>
      <c r="I17" s="613"/>
      <c r="J17" s="111">
        <v>0.2</v>
      </c>
      <c r="K17" s="110">
        <v>2</v>
      </c>
      <c r="L17" s="614"/>
    </row>
    <row r="18" spans="1:12" ht="12.75">
      <c r="A18" s="616"/>
      <c r="B18" s="178" t="s">
        <v>640</v>
      </c>
      <c r="C18" s="105" t="s">
        <v>1257</v>
      </c>
      <c r="D18" s="51">
        <v>20</v>
      </c>
      <c r="E18" s="617"/>
      <c r="F18" s="110" t="s">
        <v>1309</v>
      </c>
      <c r="G18" s="125">
        <v>203.84</v>
      </c>
      <c r="H18" s="125">
        <f t="shared" si="1"/>
        <v>4076.8</v>
      </c>
      <c r="I18" s="613"/>
      <c r="J18" s="111">
        <v>0.2</v>
      </c>
      <c r="K18" s="110">
        <v>2</v>
      </c>
      <c r="L18" s="614"/>
    </row>
    <row r="19" spans="1:12" ht="9" customHeight="1">
      <c r="A19" s="210"/>
      <c r="B19" s="210"/>
      <c r="C19" s="211"/>
      <c r="D19" s="212"/>
      <c r="E19" s="213"/>
      <c r="F19" s="212"/>
      <c r="G19" s="212"/>
      <c r="H19" s="212"/>
      <c r="I19" s="214"/>
      <c r="J19" s="215"/>
      <c r="K19" s="212"/>
      <c r="L19" s="212"/>
    </row>
    <row r="20" spans="1:12" ht="39" customHeight="1">
      <c r="A20" s="194">
        <v>263</v>
      </c>
      <c r="B20" s="194"/>
      <c r="C20" s="385" t="s">
        <v>533</v>
      </c>
      <c r="D20" s="76" t="s">
        <v>1377</v>
      </c>
      <c r="E20" s="470">
        <f>17.5*50</f>
        <v>875</v>
      </c>
      <c r="F20" s="76" t="s">
        <v>695</v>
      </c>
      <c r="G20" s="486">
        <v>2.9</v>
      </c>
      <c r="H20" s="486">
        <v>87</v>
      </c>
      <c r="I20" s="474">
        <v>87</v>
      </c>
      <c r="J20" s="472">
        <v>0.2</v>
      </c>
      <c r="K20" s="76">
        <v>10</v>
      </c>
      <c r="L20" s="76" t="s">
        <v>687</v>
      </c>
    </row>
    <row r="21" spans="1:10" s="259" customFormat="1" ht="9" customHeight="1">
      <c r="A21" s="253"/>
      <c r="B21" s="253"/>
      <c r="C21" s="487"/>
      <c r="E21" s="410"/>
      <c r="I21" s="411"/>
      <c r="J21" s="412"/>
    </row>
    <row r="22" spans="1:12" ht="25.5">
      <c r="A22" s="169">
        <v>264</v>
      </c>
      <c r="B22" s="169" t="s">
        <v>1184</v>
      </c>
      <c r="C22" s="103" t="s">
        <v>377</v>
      </c>
      <c r="D22" s="108">
        <v>1500</v>
      </c>
      <c r="E22" s="170">
        <v>1690.5</v>
      </c>
      <c r="F22" s="108" t="s">
        <v>936</v>
      </c>
      <c r="G22" s="549">
        <v>0.95</v>
      </c>
      <c r="H22" s="550">
        <v>1425</v>
      </c>
      <c r="I22" s="167">
        <v>1425</v>
      </c>
      <c r="J22" s="186">
        <v>0.2</v>
      </c>
      <c r="K22" s="108">
        <v>50</v>
      </c>
      <c r="L22" s="163" t="s">
        <v>933</v>
      </c>
    </row>
    <row r="23" spans="1:12" ht="9" customHeight="1">
      <c r="A23" s="210"/>
      <c r="B23" s="210"/>
      <c r="C23" s="211"/>
      <c r="D23" s="212"/>
      <c r="E23" s="213"/>
      <c r="F23" s="212"/>
      <c r="G23" s="212"/>
      <c r="H23" s="212"/>
      <c r="I23" s="214"/>
      <c r="J23" s="215"/>
      <c r="K23" s="212"/>
      <c r="L23" s="252"/>
    </row>
    <row r="24" spans="1:12" ht="25.5">
      <c r="A24" s="178">
        <v>265</v>
      </c>
      <c r="B24" s="178" t="s">
        <v>1184</v>
      </c>
      <c r="C24" s="105" t="s">
        <v>378</v>
      </c>
      <c r="D24" s="51">
        <v>1500</v>
      </c>
      <c r="E24" s="89">
        <v>1983.75</v>
      </c>
      <c r="F24" s="51" t="s">
        <v>937</v>
      </c>
      <c r="G24" s="118">
        <v>0.95</v>
      </c>
      <c r="H24" s="202">
        <v>1425</v>
      </c>
      <c r="I24" s="177">
        <v>1425</v>
      </c>
      <c r="J24" s="114">
        <v>0.2</v>
      </c>
      <c r="K24" s="51">
        <v>50</v>
      </c>
      <c r="L24" s="110" t="s">
        <v>933</v>
      </c>
    </row>
    <row r="25" spans="1:12" ht="9" customHeight="1">
      <c r="A25" s="210"/>
      <c r="B25" s="210"/>
      <c r="C25" s="211"/>
      <c r="D25" s="212"/>
      <c r="E25" s="213"/>
      <c r="F25" s="212"/>
      <c r="G25" s="212"/>
      <c r="H25" s="212"/>
      <c r="I25" s="214"/>
      <c r="J25" s="215"/>
      <c r="K25" s="212"/>
      <c r="L25" s="212"/>
    </row>
    <row r="26" spans="1:12" ht="25.5">
      <c r="A26" s="178">
        <v>266</v>
      </c>
      <c r="B26" s="178" t="s">
        <v>1183</v>
      </c>
      <c r="C26" s="105" t="s">
        <v>109</v>
      </c>
      <c r="D26" s="109">
        <v>10000</v>
      </c>
      <c r="E26" s="89">
        <v>9775</v>
      </c>
      <c r="F26" s="51" t="s">
        <v>893</v>
      </c>
      <c r="G26" s="87">
        <v>0.66</v>
      </c>
      <c r="H26" s="87">
        <v>6600</v>
      </c>
      <c r="I26" s="177">
        <v>6600</v>
      </c>
      <c r="J26" s="114">
        <v>0.2</v>
      </c>
      <c r="K26" s="51" t="s">
        <v>1340</v>
      </c>
      <c r="L26" s="110" t="s">
        <v>884</v>
      </c>
    </row>
    <row r="27" ht="12.75">
      <c r="I27" s="185">
        <f>SUM(I2:I26)</f>
        <v>66618.8</v>
      </c>
    </row>
  </sheetData>
  <mergeCells count="8">
    <mergeCell ref="A13:A18"/>
    <mergeCell ref="L2:L7"/>
    <mergeCell ref="L13:L18"/>
    <mergeCell ref="E13:E18"/>
    <mergeCell ref="I13:I18"/>
    <mergeCell ref="A2:A7"/>
    <mergeCell ref="E2:E7"/>
    <mergeCell ref="I2:I7"/>
  </mergeCells>
  <printOptions/>
  <pageMargins left="0.17" right="0.17" top="0.36" bottom="0.41" header="0.17" footer="0.17"/>
  <pageSetup cellComments="asDisplayed" fitToHeight="1" fitToWidth="1" horizontalDpi="300" verticalDpi="300" orientation="landscape" paperSize="9" scale="81" r:id="rId1"/>
  <headerFooter alignWithMargins="0">
    <oddHeader>&amp;C&amp;A</oddHeader>
    <oddFooter>&amp;LMateriale sanitario&amp;RPagina &amp;P di &amp;N</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L17"/>
  <sheetViews>
    <sheetView showGridLines="0" zoomScale="75" zoomScaleNormal="75" zoomScaleSheetLayoutView="75" workbookViewId="0" topLeftCell="E7">
      <selection activeCell="N23" sqref="N23"/>
    </sheetView>
  </sheetViews>
  <sheetFormatPr defaultColWidth="8.8515625" defaultRowHeight="12.75"/>
  <cols>
    <col min="1" max="1" width="7.28125" style="187" customWidth="1"/>
    <col min="2" max="2" width="11.7109375" style="187" customWidth="1"/>
    <col min="3" max="3" width="61.28125" style="104" customWidth="1"/>
    <col min="4" max="4" width="7.7109375" style="91" customWidth="1"/>
    <col min="5" max="5" width="13.140625" style="112" bestFit="1" customWidth="1"/>
    <col min="6" max="6" width="11.8515625" style="91" customWidth="1"/>
    <col min="7" max="7" width="9.421875" style="91" customWidth="1"/>
    <col min="8" max="8" width="12.140625" style="91" customWidth="1"/>
    <col min="9" max="9" width="12.140625" style="185" customWidth="1"/>
    <col min="10" max="10" width="4.8515625" style="113" customWidth="1"/>
    <col min="11" max="11" width="6.421875" style="91" customWidth="1"/>
    <col min="12" max="12" width="16.7109375" style="91" customWidth="1"/>
    <col min="13" max="16384" width="8.8515625" style="91" customWidth="1"/>
  </cols>
  <sheetData>
    <row r="1" spans="1:12" ht="84.75" customHeight="1">
      <c r="A1" s="51" t="s">
        <v>1228</v>
      </c>
      <c r="B1" s="51" t="s">
        <v>475</v>
      </c>
      <c r="C1" s="133" t="s">
        <v>1226</v>
      </c>
      <c r="D1" s="51" t="s">
        <v>230</v>
      </c>
      <c r="E1" s="89" t="s">
        <v>1398</v>
      </c>
      <c r="F1" s="134" t="s">
        <v>476</v>
      </c>
      <c r="G1" s="134" t="s">
        <v>477</v>
      </c>
      <c r="H1" s="134" t="s">
        <v>1399</v>
      </c>
      <c r="I1" s="177" t="s">
        <v>564</v>
      </c>
      <c r="J1" s="114" t="s">
        <v>1171</v>
      </c>
      <c r="K1" s="134" t="s">
        <v>1172</v>
      </c>
      <c r="L1" s="51" t="s">
        <v>77</v>
      </c>
    </row>
    <row r="2" spans="1:12" ht="26.25" customHeight="1">
      <c r="A2" s="178">
        <v>267</v>
      </c>
      <c r="B2" s="178" t="s">
        <v>1183</v>
      </c>
      <c r="C2" s="105" t="s">
        <v>210</v>
      </c>
      <c r="D2" s="51">
        <v>1000</v>
      </c>
      <c r="E2" s="89">
        <v>1800</v>
      </c>
      <c r="F2" s="51" t="s">
        <v>84</v>
      </c>
      <c r="G2" s="51">
        <v>0.63</v>
      </c>
      <c r="H2" s="51">
        <v>630</v>
      </c>
      <c r="I2" s="177">
        <v>630</v>
      </c>
      <c r="J2" s="114">
        <v>0.2</v>
      </c>
      <c r="K2" s="51">
        <v>100</v>
      </c>
      <c r="L2" s="51" t="s">
        <v>83</v>
      </c>
    </row>
    <row r="3" spans="1:12" s="421" customFormat="1" ht="9" customHeight="1">
      <c r="A3" s="413"/>
      <c r="B3" s="413"/>
      <c r="C3" s="277"/>
      <c r="D3" s="252"/>
      <c r="E3" s="256"/>
      <c r="F3" s="252"/>
      <c r="G3" s="252"/>
      <c r="H3" s="252"/>
      <c r="I3" s="257"/>
      <c r="J3" s="258"/>
      <c r="K3" s="252"/>
      <c r="L3" s="252"/>
    </row>
    <row r="4" spans="1:12" ht="26.25" customHeight="1">
      <c r="A4" s="178">
        <v>268</v>
      </c>
      <c r="B4" s="178"/>
      <c r="C4" s="105" t="s">
        <v>1483</v>
      </c>
      <c r="D4" s="109">
        <v>12000</v>
      </c>
      <c r="E4" s="89">
        <v>356.32</v>
      </c>
      <c r="F4" s="203" t="s">
        <v>975</v>
      </c>
      <c r="G4" s="199">
        <v>0.019</v>
      </c>
      <c r="H4" s="200">
        <f>+G4*D4</f>
        <v>228</v>
      </c>
      <c r="I4" s="171">
        <v>228</v>
      </c>
      <c r="J4" s="201">
        <v>0.2</v>
      </c>
      <c r="K4" s="198">
        <v>100</v>
      </c>
      <c r="L4" s="110" t="s">
        <v>950</v>
      </c>
    </row>
    <row r="5" spans="1:12" ht="9" customHeight="1">
      <c r="A5" s="210"/>
      <c r="B5" s="210"/>
      <c r="C5" s="211"/>
      <c r="D5" s="212"/>
      <c r="E5" s="213"/>
      <c r="F5" s="212"/>
      <c r="G5" s="212"/>
      <c r="H5" s="212"/>
      <c r="I5" s="214"/>
      <c r="J5" s="266"/>
      <c r="K5" s="212"/>
      <c r="L5" s="252"/>
    </row>
    <row r="6" spans="1:12" ht="26.25" customHeight="1">
      <c r="A6" s="178">
        <v>269</v>
      </c>
      <c r="B6" s="178"/>
      <c r="C6" s="105" t="s">
        <v>1484</v>
      </c>
      <c r="D6" s="51">
        <v>500</v>
      </c>
      <c r="E6" s="89">
        <v>195.5</v>
      </c>
      <c r="F6" s="110" t="s">
        <v>156</v>
      </c>
      <c r="G6" s="110">
        <v>0.32</v>
      </c>
      <c r="H6" s="110">
        <v>160</v>
      </c>
      <c r="I6" s="176">
        <v>160</v>
      </c>
      <c r="J6" s="111">
        <v>0.2</v>
      </c>
      <c r="K6" s="110">
        <v>350</v>
      </c>
      <c r="L6" s="51" t="s">
        <v>152</v>
      </c>
    </row>
    <row r="7" spans="1:12" ht="9" customHeight="1">
      <c r="A7" s="210"/>
      <c r="B7" s="210"/>
      <c r="C7" s="211"/>
      <c r="D7" s="212"/>
      <c r="E7" s="213"/>
      <c r="F7" s="212"/>
      <c r="G7" s="212"/>
      <c r="H7" s="212"/>
      <c r="I7" s="214"/>
      <c r="J7" s="266"/>
      <c r="K7" s="212"/>
      <c r="L7" s="212"/>
    </row>
    <row r="8" spans="1:12" ht="12.75">
      <c r="A8" s="178">
        <v>270</v>
      </c>
      <c r="B8" s="178"/>
      <c r="C8" s="115" t="s">
        <v>534</v>
      </c>
      <c r="D8" s="51">
        <v>50</v>
      </c>
      <c r="E8" s="89">
        <v>90</v>
      </c>
      <c r="F8" s="110" t="s">
        <v>745</v>
      </c>
      <c r="G8" s="86">
        <v>0.99</v>
      </c>
      <c r="H8" s="86">
        <f>G8*D8</f>
        <v>49.5</v>
      </c>
      <c r="I8" s="176">
        <f>SUM(H8)</f>
        <v>49.5</v>
      </c>
      <c r="J8" s="111">
        <v>0.2</v>
      </c>
      <c r="K8" s="110" t="s">
        <v>734</v>
      </c>
      <c r="L8" s="51" t="s">
        <v>733</v>
      </c>
    </row>
    <row r="9" spans="1:12" ht="9" customHeight="1">
      <c r="A9" s="210"/>
      <c r="B9" s="210"/>
      <c r="C9" s="211"/>
      <c r="D9" s="212"/>
      <c r="E9" s="213"/>
      <c r="F9" s="212"/>
      <c r="G9" s="212"/>
      <c r="H9" s="212"/>
      <c r="I9" s="214"/>
      <c r="J9" s="266"/>
      <c r="K9" s="212"/>
      <c r="L9" s="212"/>
    </row>
    <row r="10" spans="1:12" ht="26.25" customHeight="1">
      <c r="A10" s="178">
        <v>271</v>
      </c>
      <c r="B10" s="178" t="s">
        <v>365</v>
      </c>
      <c r="C10" s="105" t="s">
        <v>1169</v>
      </c>
      <c r="D10" s="51">
        <v>50</v>
      </c>
      <c r="E10" s="89">
        <v>59.23</v>
      </c>
      <c r="F10" s="51" t="s">
        <v>696</v>
      </c>
      <c r="G10" s="51">
        <v>1.18</v>
      </c>
      <c r="H10" s="88">
        <f>SUM(G10*D10)</f>
        <v>59</v>
      </c>
      <c r="I10" s="177">
        <f>SUM(H10)</f>
        <v>59</v>
      </c>
      <c r="J10" s="114">
        <v>0.2</v>
      </c>
      <c r="K10" s="51">
        <v>50</v>
      </c>
      <c r="L10" s="51" t="s">
        <v>687</v>
      </c>
    </row>
    <row r="11" spans="1:12" ht="9" customHeight="1">
      <c r="A11" s="210"/>
      <c r="B11" s="210"/>
      <c r="C11" s="211"/>
      <c r="D11" s="212"/>
      <c r="E11" s="213"/>
      <c r="F11" s="212"/>
      <c r="G11" s="212"/>
      <c r="H11" s="212"/>
      <c r="I11" s="214"/>
      <c r="J11" s="266"/>
      <c r="K11" s="212"/>
      <c r="L11" s="212"/>
    </row>
    <row r="12" spans="1:12" ht="26.25" customHeight="1">
      <c r="A12" s="178">
        <v>272</v>
      </c>
      <c r="B12" s="178" t="s">
        <v>365</v>
      </c>
      <c r="C12" s="105" t="s">
        <v>1168</v>
      </c>
      <c r="D12" s="51">
        <v>50</v>
      </c>
      <c r="E12" s="89">
        <v>62.1</v>
      </c>
      <c r="F12" s="51" t="s">
        <v>697</v>
      </c>
      <c r="G12" s="51">
        <v>1.24</v>
      </c>
      <c r="H12" s="88">
        <f>SUM(G12*D12)</f>
        <v>62</v>
      </c>
      <c r="I12" s="177">
        <f>SUM(H12)</f>
        <v>62</v>
      </c>
      <c r="J12" s="114">
        <v>0.2</v>
      </c>
      <c r="K12" s="51">
        <v>50</v>
      </c>
      <c r="L12" s="51" t="s">
        <v>687</v>
      </c>
    </row>
    <row r="13" spans="1:12" ht="9" customHeight="1">
      <c r="A13" s="210"/>
      <c r="B13" s="210"/>
      <c r="C13" s="211"/>
      <c r="D13" s="212"/>
      <c r="E13" s="213"/>
      <c r="F13" s="212"/>
      <c r="G13" s="212"/>
      <c r="H13" s="212"/>
      <c r="I13" s="214"/>
      <c r="J13" s="266"/>
      <c r="K13" s="212"/>
      <c r="L13" s="212"/>
    </row>
    <row r="14" spans="1:12" ht="12.75">
      <c r="A14" s="178">
        <v>273</v>
      </c>
      <c r="B14" s="178" t="s">
        <v>373</v>
      </c>
      <c r="C14" s="105" t="s">
        <v>396</v>
      </c>
      <c r="D14" s="51">
        <v>120</v>
      </c>
      <c r="E14" s="89">
        <v>102.12</v>
      </c>
      <c r="F14" s="51" t="s">
        <v>1346</v>
      </c>
      <c r="G14" s="51">
        <v>0.65</v>
      </c>
      <c r="H14" s="88">
        <v>78</v>
      </c>
      <c r="I14" s="177">
        <v>78</v>
      </c>
      <c r="J14" s="114">
        <v>0.2</v>
      </c>
      <c r="K14" s="51">
        <v>50</v>
      </c>
      <c r="L14" s="51" t="s">
        <v>1343</v>
      </c>
    </row>
    <row r="15" spans="1:12" ht="9" customHeight="1">
      <c r="A15" s="210"/>
      <c r="B15" s="210"/>
      <c r="C15" s="211"/>
      <c r="D15" s="212"/>
      <c r="E15" s="213"/>
      <c r="F15" s="212"/>
      <c r="G15" s="212"/>
      <c r="H15" s="212"/>
      <c r="I15" s="214"/>
      <c r="J15" s="266"/>
      <c r="K15" s="212"/>
      <c r="L15" s="212"/>
    </row>
    <row r="16" spans="1:12" ht="25.5">
      <c r="A16" s="178">
        <v>274</v>
      </c>
      <c r="B16" s="178" t="s">
        <v>342</v>
      </c>
      <c r="C16" s="105" t="s">
        <v>0</v>
      </c>
      <c r="D16" s="51" t="s">
        <v>2</v>
      </c>
      <c r="E16" s="89">
        <v>30</v>
      </c>
      <c r="F16" s="51" t="s">
        <v>609</v>
      </c>
      <c r="G16" s="87" t="s">
        <v>610</v>
      </c>
      <c r="H16" s="87" t="s">
        <v>611</v>
      </c>
      <c r="I16" s="177">
        <v>830.4</v>
      </c>
      <c r="J16" s="114">
        <v>0.2</v>
      </c>
      <c r="K16" s="51" t="s">
        <v>612</v>
      </c>
      <c r="L16" s="51" t="s">
        <v>599</v>
      </c>
    </row>
    <row r="17" ht="12.75">
      <c r="I17" s="185">
        <f>SUM(I2:I16)</f>
        <v>2096.9</v>
      </c>
    </row>
  </sheetData>
  <printOptions/>
  <pageMargins left="0.17" right="0.17" top="0.36" bottom="0.41" header="0.17" footer="0.17"/>
  <pageSetup cellComments="asDisplayed" fitToHeight="1" fitToWidth="1" horizontalDpi="300" verticalDpi="300" orientation="landscape" paperSize="9" scale="84" r:id="rId1"/>
  <headerFooter alignWithMargins="0">
    <oddHeader>&amp;C&amp;A</oddHeader>
    <oddFooter>&amp;LMateriale sanitario&amp;RPagina &amp;P di &amp;N</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L44"/>
  <sheetViews>
    <sheetView showGridLines="0" zoomScale="75" zoomScaleNormal="75" zoomScaleSheetLayoutView="75" workbookViewId="0" topLeftCell="E27">
      <selection activeCell="L41" sqref="L41"/>
    </sheetView>
  </sheetViews>
  <sheetFormatPr defaultColWidth="8.8515625" defaultRowHeight="12.75"/>
  <cols>
    <col min="1" max="1" width="7.7109375" style="187" customWidth="1"/>
    <col min="2" max="2" width="10.7109375" style="187" customWidth="1"/>
    <col min="3" max="3" width="62.00390625" style="104" customWidth="1"/>
    <col min="4" max="4" width="9.00390625" style="91" customWidth="1"/>
    <col min="5" max="5" width="13.140625" style="112" bestFit="1" customWidth="1"/>
    <col min="6" max="7" width="10.57421875" style="91" customWidth="1"/>
    <col min="8" max="8" width="12.140625" style="91" customWidth="1"/>
    <col min="9" max="9" width="12.140625" style="185" customWidth="1"/>
    <col min="10" max="10" width="6.28125" style="119" customWidth="1"/>
    <col min="11" max="11" width="5.8515625" style="91" customWidth="1"/>
    <col min="12" max="12" width="17.7109375" style="91" customWidth="1"/>
    <col min="13" max="16384" width="8.8515625" style="91" customWidth="1"/>
  </cols>
  <sheetData>
    <row r="1" spans="1:12" ht="84.75" customHeight="1">
      <c r="A1" s="51" t="s">
        <v>1228</v>
      </c>
      <c r="B1" s="51" t="s">
        <v>475</v>
      </c>
      <c r="C1" s="133" t="s">
        <v>1226</v>
      </c>
      <c r="D1" s="51" t="s">
        <v>230</v>
      </c>
      <c r="E1" s="89" t="s">
        <v>1398</v>
      </c>
      <c r="F1" s="134" t="s">
        <v>476</v>
      </c>
      <c r="G1" s="134" t="s">
        <v>477</v>
      </c>
      <c r="H1" s="134" t="s">
        <v>1399</v>
      </c>
      <c r="I1" s="177" t="s">
        <v>564</v>
      </c>
      <c r="J1" s="135" t="s">
        <v>1171</v>
      </c>
      <c r="K1" s="134" t="s">
        <v>1172</v>
      </c>
      <c r="L1" s="51" t="s">
        <v>77</v>
      </c>
    </row>
    <row r="2" spans="1:12" ht="49.5" customHeight="1">
      <c r="A2" s="169">
        <v>275</v>
      </c>
      <c r="B2" s="169" t="s">
        <v>342</v>
      </c>
      <c r="C2" s="103" t="s">
        <v>4</v>
      </c>
      <c r="D2" s="108" t="s">
        <v>2</v>
      </c>
      <c r="E2" s="170">
        <v>66</v>
      </c>
      <c r="F2" s="442" t="s">
        <v>1085</v>
      </c>
      <c r="G2" s="443">
        <v>1</v>
      </c>
      <c r="H2" s="444">
        <v>15</v>
      </c>
      <c r="I2" s="205">
        <v>15</v>
      </c>
      <c r="J2" s="192">
        <v>20</v>
      </c>
      <c r="K2" s="445" t="s">
        <v>1086</v>
      </c>
      <c r="L2" s="108" t="s">
        <v>1081</v>
      </c>
    </row>
    <row r="3" spans="1:12" ht="9" customHeight="1">
      <c r="A3" s="210"/>
      <c r="B3" s="210"/>
      <c r="C3" s="211"/>
      <c r="D3" s="212"/>
      <c r="E3" s="213"/>
      <c r="F3" s="212"/>
      <c r="G3" s="212"/>
      <c r="H3" s="212"/>
      <c r="I3" s="214"/>
      <c r="J3" s="215"/>
      <c r="K3" s="252"/>
      <c r="L3" s="252"/>
    </row>
    <row r="4" spans="1:12" ht="12.75">
      <c r="A4" s="178" t="s">
        <v>802</v>
      </c>
      <c r="B4" s="178" t="s">
        <v>342</v>
      </c>
      <c r="C4" s="105" t="s">
        <v>1539</v>
      </c>
      <c r="D4" s="51">
        <v>120</v>
      </c>
      <c r="E4" s="89">
        <v>26.22</v>
      </c>
      <c r="F4" s="51">
        <v>1320041012</v>
      </c>
      <c r="G4" s="51" t="s">
        <v>565</v>
      </c>
      <c r="H4" s="51" t="s">
        <v>566</v>
      </c>
      <c r="I4" s="177">
        <v>25.08</v>
      </c>
      <c r="J4" s="114">
        <v>0.2</v>
      </c>
      <c r="K4" s="51" t="s">
        <v>508</v>
      </c>
      <c r="L4" s="51" t="s">
        <v>507</v>
      </c>
    </row>
    <row r="5" spans="1:12" ht="9" customHeight="1">
      <c r="A5" s="210"/>
      <c r="B5" s="210"/>
      <c r="C5" s="211"/>
      <c r="D5" s="212"/>
      <c r="E5" s="213"/>
      <c r="F5" s="212"/>
      <c r="G5" s="212"/>
      <c r="H5" s="212"/>
      <c r="I5" s="214"/>
      <c r="J5" s="215"/>
      <c r="K5" s="212"/>
      <c r="L5" s="212"/>
    </row>
    <row r="6" spans="1:12" ht="12.75">
      <c r="A6" s="178" t="s">
        <v>803</v>
      </c>
      <c r="B6" s="178" t="s">
        <v>342</v>
      </c>
      <c r="C6" s="105" t="s">
        <v>1071</v>
      </c>
      <c r="D6" s="109">
        <v>120</v>
      </c>
      <c r="E6" s="89">
        <v>75.9</v>
      </c>
      <c r="F6" s="51">
        <v>6647</v>
      </c>
      <c r="G6" s="88">
        <v>2.1</v>
      </c>
      <c r="H6" s="88">
        <v>252</v>
      </c>
      <c r="I6" s="177">
        <v>252</v>
      </c>
      <c r="J6" s="114">
        <v>0.2</v>
      </c>
      <c r="K6" s="51">
        <v>120</v>
      </c>
      <c r="L6" s="51" t="s">
        <v>687</v>
      </c>
    </row>
    <row r="7" spans="1:12" ht="9" customHeight="1">
      <c r="A7" s="210"/>
      <c r="B7" s="210"/>
      <c r="C7" s="211"/>
      <c r="D7" s="212"/>
      <c r="E7" s="213"/>
      <c r="F7" s="212"/>
      <c r="G7" s="212"/>
      <c r="H7" s="212"/>
      <c r="I7" s="214"/>
      <c r="J7" s="215"/>
      <c r="K7" s="212"/>
      <c r="L7" s="252"/>
    </row>
    <row r="8" spans="1:12" ht="12.75">
      <c r="A8" s="178" t="s">
        <v>804</v>
      </c>
      <c r="B8" s="178" t="s">
        <v>342</v>
      </c>
      <c r="C8" s="105" t="s">
        <v>1072</v>
      </c>
      <c r="D8" s="51">
        <v>120</v>
      </c>
      <c r="E8" s="89">
        <v>89.7</v>
      </c>
      <c r="F8" s="51">
        <v>1320041520</v>
      </c>
      <c r="G8" s="51" t="s">
        <v>567</v>
      </c>
      <c r="H8" s="51" t="s">
        <v>568</v>
      </c>
      <c r="I8" s="177">
        <v>55.62</v>
      </c>
      <c r="J8" s="114">
        <v>0.2</v>
      </c>
      <c r="K8" s="51" t="s">
        <v>134</v>
      </c>
      <c r="L8" s="51" t="s">
        <v>507</v>
      </c>
    </row>
    <row r="9" spans="1:12" ht="9" customHeight="1">
      <c r="A9" s="210"/>
      <c r="B9" s="210"/>
      <c r="C9" s="211"/>
      <c r="D9" s="212"/>
      <c r="E9" s="213"/>
      <c r="F9" s="212"/>
      <c r="G9" s="212"/>
      <c r="H9" s="212"/>
      <c r="I9" s="214"/>
      <c r="J9" s="215"/>
      <c r="K9" s="212"/>
      <c r="L9" s="212"/>
    </row>
    <row r="10" spans="1:12" ht="12.75">
      <c r="A10" s="178" t="s">
        <v>805</v>
      </c>
      <c r="B10" s="178" t="s">
        <v>342</v>
      </c>
      <c r="C10" s="105" t="s">
        <v>984</v>
      </c>
      <c r="D10" s="51">
        <v>120</v>
      </c>
      <c r="E10" s="89">
        <v>143.52</v>
      </c>
      <c r="F10" s="51">
        <v>6648</v>
      </c>
      <c r="G10" s="88">
        <v>3.5</v>
      </c>
      <c r="H10" s="88">
        <v>420</v>
      </c>
      <c r="I10" s="177">
        <v>420</v>
      </c>
      <c r="J10" s="114">
        <v>0.2</v>
      </c>
      <c r="K10" s="51">
        <v>80</v>
      </c>
      <c r="L10" s="51" t="s">
        <v>687</v>
      </c>
    </row>
    <row r="11" spans="1:12" s="81" customFormat="1" ht="8.25" customHeight="1">
      <c r="A11" s="413"/>
      <c r="B11" s="413"/>
      <c r="C11" s="277"/>
      <c r="D11" s="252"/>
      <c r="E11" s="256"/>
      <c r="F11" s="252"/>
      <c r="G11" s="252"/>
      <c r="H11" s="252"/>
      <c r="I11" s="257"/>
      <c r="J11" s="260"/>
      <c r="K11" s="252"/>
      <c r="L11" s="212"/>
    </row>
    <row r="12" spans="1:12" ht="12.75">
      <c r="A12" s="178" t="s">
        <v>806</v>
      </c>
      <c r="B12" s="178" t="s">
        <v>342</v>
      </c>
      <c r="C12" s="105" t="s">
        <v>985</v>
      </c>
      <c r="D12" s="51">
        <v>120</v>
      </c>
      <c r="E12" s="89">
        <v>481.07</v>
      </c>
      <c r="F12" s="51">
        <v>6648</v>
      </c>
      <c r="G12" s="88">
        <v>3.5</v>
      </c>
      <c r="H12" s="88">
        <v>420</v>
      </c>
      <c r="I12" s="177">
        <v>420</v>
      </c>
      <c r="J12" s="114">
        <v>0.2</v>
      </c>
      <c r="K12" s="51">
        <v>80</v>
      </c>
      <c r="L12" s="51" t="s">
        <v>687</v>
      </c>
    </row>
    <row r="13" spans="1:12" ht="9" customHeight="1">
      <c r="A13" s="210"/>
      <c r="B13" s="210"/>
      <c r="C13" s="211"/>
      <c r="D13" s="212"/>
      <c r="E13" s="213"/>
      <c r="F13" s="212"/>
      <c r="G13" s="212"/>
      <c r="H13" s="212"/>
      <c r="I13" s="214"/>
      <c r="J13" s="215"/>
      <c r="K13" s="212"/>
      <c r="L13" s="212"/>
    </row>
    <row r="14" spans="1:12" ht="12.75">
      <c r="A14" s="178" t="s">
        <v>807</v>
      </c>
      <c r="B14" s="178" t="s">
        <v>342</v>
      </c>
      <c r="C14" s="105" t="s">
        <v>1538</v>
      </c>
      <c r="D14" s="51">
        <v>120</v>
      </c>
      <c r="E14" s="89">
        <v>16.56</v>
      </c>
      <c r="F14" s="51">
        <v>1320040607</v>
      </c>
      <c r="G14" s="51" t="s">
        <v>569</v>
      </c>
      <c r="H14" s="51" t="s">
        <v>570</v>
      </c>
      <c r="I14" s="367">
        <v>9.6</v>
      </c>
      <c r="J14" s="114">
        <v>0.2</v>
      </c>
      <c r="K14" s="51" t="s">
        <v>508</v>
      </c>
      <c r="L14" s="51" t="s">
        <v>507</v>
      </c>
    </row>
    <row r="15" spans="1:12" ht="9" customHeight="1">
      <c r="A15" s="210"/>
      <c r="B15" s="210"/>
      <c r="C15" s="211"/>
      <c r="D15" s="212"/>
      <c r="E15" s="213"/>
      <c r="F15" s="212"/>
      <c r="G15" s="212"/>
      <c r="H15" s="212"/>
      <c r="I15" s="214"/>
      <c r="J15" s="215"/>
      <c r="K15" s="212"/>
      <c r="L15" s="212"/>
    </row>
    <row r="16" spans="1:12" ht="27" customHeight="1">
      <c r="A16" s="616" t="s">
        <v>808</v>
      </c>
      <c r="B16" s="178" t="s">
        <v>342</v>
      </c>
      <c r="C16" s="654" t="s">
        <v>1</v>
      </c>
      <c r="D16" s="51" t="s">
        <v>2</v>
      </c>
      <c r="E16" s="617">
        <f>(11*15)+(16*15)</f>
        <v>405</v>
      </c>
      <c r="F16" s="51">
        <v>409423</v>
      </c>
      <c r="G16" s="209">
        <v>3.8</v>
      </c>
      <c r="H16" s="441">
        <v>57</v>
      </c>
      <c r="I16" s="615">
        <v>100.5</v>
      </c>
      <c r="J16" s="114">
        <v>0.2</v>
      </c>
      <c r="K16" s="51">
        <v>3</v>
      </c>
      <c r="L16" s="614" t="s">
        <v>1312</v>
      </c>
    </row>
    <row r="17" spans="1:12" ht="12.75">
      <c r="A17" s="616"/>
      <c r="B17" s="178"/>
      <c r="C17" s="654"/>
      <c r="D17" s="51" t="s">
        <v>2</v>
      </c>
      <c r="E17" s="617"/>
      <c r="F17" s="51">
        <v>409422</v>
      </c>
      <c r="G17" s="209">
        <v>2.9</v>
      </c>
      <c r="H17" s="441">
        <v>43.5</v>
      </c>
      <c r="I17" s="615"/>
      <c r="J17" s="114">
        <v>0.2</v>
      </c>
      <c r="K17" s="51">
        <v>3</v>
      </c>
      <c r="L17" s="614"/>
    </row>
    <row r="18" spans="1:12" ht="9" customHeight="1">
      <c r="A18" s="210"/>
      <c r="B18" s="210"/>
      <c r="C18" s="211"/>
      <c r="D18" s="212"/>
      <c r="E18" s="213"/>
      <c r="F18" s="212"/>
      <c r="G18" s="212"/>
      <c r="H18" s="212"/>
      <c r="I18" s="214"/>
      <c r="J18" s="215"/>
      <c r="K18" s="212"/>
      <c r="L18" s="212"/>
    </row>
    <row r="19" spans="1:12" ht="25.5">
      <c r="A19" s="178" t="s">
        <v>809</v>
      </c>
      <c r="B19" s="178" t="s">
        <v>342</v>
      </c>
      <c r="C19" s="105" t="s">
        <v>3</v>
      </c>
      <c r="D19" s="51" t="s">
        <v>2</v>
      </c>
      <c r="E19" s="89">
        <f>9.68*30</f>
        <v>290.4</v>
      </c>
      <c r="F19" s="51" t="s">
        <v>614</v>
      </c>
      <c r="G19" s="87" t="s">
        <v>615</v>
      </c>
      <c r="H19" s="87" t="s">
        <v>665</v>
      </c>
      <c r="I19" s="177">
        <v>288</v>
      </c>
      <c r="J19" s="114">
        <v>0.2</v>
      </c>
      <c r="K19" s="51" t="s">
        <v>613</v>
      </c>
      <c r="L19" s="51" t="s">
        <v>599</v>
      </c>
    </row>
    <row r="20" spans="1:12" s="81" customFormat="1" ht="9" customHeight="1">
      <c r="A20" s="413"/>
      <c r="B20" s="413"/>
      <c r="C20" s="277"/>
      <c r="D20" s="252"/>
      <c r="E20" s="256"/>
      <c r="F20" s="252"/>
      <c r="G20" s="252"/>
      <c r="H20" s="252"/>
      <c r="I20" s="257"/>
      <c r="J20" s="260"/>
      <c r="K20" s="252"/>
      <c r="L20" s="212"/>
    </row>
    <row r="21" spans="1:12" ht="38.25">
      <c r="A21" s="178" t="s">
        <v>810</v>
      </c>
      <c r="B21" s="178" t="s">
        <v>342</v>
      </c>
      <c r="C21" s="105" t="s">
        <v>1155</v>
      </c>
      <c r="D21" s="51" t="s">
        <v>2</v>
      </c>
      <c r="E21" s="89">
        <f>(3.28*15)+(5.2*15)+(16.8*15)</f>
        <v>379.2</v>
      </c>
      <c r="F21" s="51" t="s">
        <v>666</v>
      </c>
      <c r="G21" s="87" t="s">
        <v>667</v>
      </c>
      <c r="H21" s="87" t="s">
        <v>668</v>
      </c>
      <c r="I21" s="177">
        <v>318.15</v>
      </c>
      <c r="J21" s="114">
        <v>0.2</v>
      </c>
      <c r="K21" s="51" t="s">
        <v>669</v>
      </c>
      <c r="L21" s="51" t="s">
        <v>599</v>
      </c>
    </row>
    <row r="22" spans="1:12" s="81" customFormat="1" ht="9" customHeight="1">
      <c r="A22" s="413"/>
      <c r="B22" s="413"/>
      <c r="C22" s="277"/>
      <c r="D22" s="252"/>
      <c r="E22" s="256"/>
      <c r="F22" s="252"/>
      <c r="G22" s="252"/>
      <c r="H22" s="252"/>
      <c r="I22" s="257"/>
      <c r="J22" s="260"/>
      <c r="K22" s="252"/>
      <c r="L22" s="212"/>
    </row>
    <row r="23" spans="1:12" ht="38.25">
      <c r="A23" s="178" t="s">
        <v>811</v>
      </c>
      <c r="B23" s="178" t="s">
        <v>342</v>
      </c>
      <c r="C23" s="105" t="s">
        <v>1156</v>
      </c>
      <c r="D23" s="51" t="s">
        <v>1487</v>
      </c>
      <c r="E23" s="89">
        <v>550</v>
      </c>
      <c r="F23" s="51" t="s">
        <v>670</v>
      </c>
      <c r="G23" s="87" t="s">
        <v>671</v>
      </c>
      <c r="H23" s="87" t="s">
        <v>672</v>
      </c>
      <c r="I23" s="177">
        <v>548.95</v>
      </c>
      <c r="J23" s="114">
        <v>0.2</v>
      </c>
      <c r="K23" s="51" t="s">
        <v>673</v>
      </c>
      <c r="L23" s="51" t="s">
        <v>599</v>
      </c>
    </row>
    <row r="24" spans="1:12" s="81" customFormat="1" ht="9" customHeight="1">
      <c r="A24" s="413"/>
      <c r="B24" s="413"/>
      <c r="C24" s="277"/>
      <c r="D24" s="252"/>
      <c r="E24" s="256"/>
      <c r="F24" s="252"/>
      <c r="G24" s="252"/>
      <c r="H24" s="252"/>
      <c r="I24" s="257"/>
      <c r="J24" s="260"/>
      <c r="K24" s="252"/>
      <c r="L24" s="212"/>
    </row>
    <row r="25" spans="1:12" ht="12.75">
      <c r="A25" s="178" t="s">
        <v>812</v>
      </c>
      <c r="B25" s="178" t="s">
        <v>343</v>
      </c>
      <c r="C25" s="105" t="s">
        <v>1496</v>
      </c>
      <c r="D25" s="51">
        <v>120</v>
      </c>
      <c r="E25" s="89">
        <v>81.42</v>
      </c>
      <c r="F25" s="51">
        <v>7457</v>
      </c>
      <c r="G25" s="87">
        <v>0.65</v>
      </c>
      <c r="H25" s="87">
        <f>D25*G25</f>
        <v>78</v>
      </c>
      <c r="I25" s="177">
        <v>78</v>
      </c>
      <c r="J25" s="114">
        <v>0.2</v>
      </c>
      <c r="K25" s="51">
        <v>300</v>
      </c>
      <c r="L25" s="51" t="s">
        <v>599</v>
      </c>
    </row>
    <row r="26" spans="1:12" s="81" customFormat="1" ht="9" customHeight="1">
      <c r="A26" s="413"/>
      <c r="B26" s="413"/>
      <c r="C26" s="277"/>
      <c r="D26" s="252"/>
      <c r="E26" s="256"/>
      <c r="F26" s="252"/>
      <c r="G26" s="252"/>
      <c r="H26" s="252"/>
      <c r="I26" s="257"/>
      <c r="J26" s="260"/>
      <c r="K26" s="252"/>
      <c r="L26" s="212"/>
    </row>
    <row r="27" spans="1:12" ht="12.75">
      <c r="A27" s="194" t="s">
        <v>813</v>
      </c>
      <c r="B27" s="194" t="s">
        <v>343</v>
      </c>
      <c r="C27" s="120" t="s">
        <v>1497</v>
      </c>
      <c r="D27" s="76">
        <v>120</v>
      </c>
      <c r="E27" s="470">
        <v>203.96</v>
      </c>
      <c r="F27" s="76">
        <v>7461</v>
      </c>
      <c r="G27" s="552">
        <v>1.6</v>
      </c>
      <c r="H27" s="552">
        <f>D27*G27</f>
        <v>192</v>
      </c>
      <c r="I27" s="474">
        <v>192</v>
      </c>
      <c r="J27" s="472">
        <v>0.2</v>
      </c>
      <c r="K27" s="76">
        <v>200</v>
      </c>
      <c r="L27" s="76" t="s">
        <v>599</v>
      </c>
    </row>
    <row r="28" spans="1:10" s="259" customFormat="1" ht="9" customHeight="1">
      <c r="A28" s="253"/>
      <c r="B28" s="253"/>
      <c r="C28" s="487"/>
      <c r="E28" s="410"/>
      <c r="I28" s="411"/>
      <c r="J28" s="412"/>
    </row>
    <row r="29" spans="1:12" ht="25.5">
      <c r="A29" s="169" t="s">
        <v>821</v>
      </c>
      <c r="B29" s="169" t="s">
        <v>344</v>
      </c>
      <c r="C29" s="103" t="s">
        <v>1224</v>
      </c>
      <c r="D29" s="108">
        <v>1500</v>
      </c>
      <c r="E29" s="170">
        <v>97.2</v>
      </c>
      <c r="F29" s="108">
        <v>1206310810</v>
      </c>
      <c r="G29" s="108" t="s">
        <v>571</v>
      </c>
      <c r="H29" s="108" t="s">
        <v>572</v>
      </c>
      <c r="I29" s="167">
        <v>72.9</v>
      </c>
      <c r="J29" s="186">
        <v>0.2</v>
      </c>
      <c r="K29" s="108" t="s">
        <v>134</v>
      </c>
      <c r="L29" s="108" t="s">
        <v>507</v>
      </c>
    </row>
    <row r="30" spans="1:12" ht="9" customHeight="1">
      <c r="A30" s="413"/>
      <c r="B30" s="413"/>
      <c r="C30" s="277"/>
      <c r="D30" s="252"/>
      <c r="E30" s="256"/>
      <c r="F30" s="252"/>
      <c r="G30" s="252"/>
      <c r="H30" s="252"/>
      <c r="I30" s="257"/>
      <c r="J30" s="258"/>
      <c r="K30" s="252"/>
      <c r="L30" s="212"/>
    </row>
    <row r="31" spans="1:12" ht="25.5">
      <c r="A31" s="178" t="s">
        <v>822</v>
      </c>
      <c r="B31" s="178" t="s">
        <v>344</v>
      </c>
      <c r="C31" s="105" t="s">
        <v>1111</v>
      </c>
      <c r="D31" s="51">
        <v>1500</v>
      </c>
      <c r="E31" s="89">
        <v>136.97</v>
      </c>
      <c r="F31" s="51">
        <v>1206310815</v>
      </c>
      <c r="G31" s="51" t="s">
        <v>573</v>
      </c>
      <c r="H31" s="51" t="s">
        <v>574</v>
      </c>
      <c r="I31" s="177">
        <v>103.5</v>
      </c>
      <c r="J31" s="114">
        <v>0.2</v>
      </c>
      <c r="K31" s="51" t="s">
        <v>134</v>
      </c>
      <c r="L31" s="51" t="s">
        <v>507</v>
      </c>
    </row>
    <row r="32" spans="1:12" ht="9" customHeight="1">
      <c r="A32" s="413"/>
      <c r="B32" s="413"/>
      <c r="C32" s="277"/>
      <c r="D32" s="252"/>
      <c r="E32" s="256"/>
      <c r="F32" s="252"/>
      <c r="G32" s="252"/>
      <c r="H32" s="252"/>
      <c r="I32" s="257"/>
      <c r="J32" s="258"/>
      <c r="K32" s="252"/>
      <c r="L32" s="212"/>
    </row>
    <row r="33" spans="1:12" ht="25.5">
      <c r="A33" s="178" t="s">
        <v>823</v>
      </c>
      <c r="B33" s="178" t="s">
        <v>344</v>
      </c>
      <c r="C33" s="105" t="s">
        <v>1494</v>
      </c>
      <c r="D33" s="51">
        <v>1500</v>
      </c>
      <c r="E33" s="89">
        <v>204.24</v>
      </c>
      <c r="F33" s="51">
        <v>1206311020</v>
      </c>
      <c r="G33" s="51" t="s">
        <v>575</v>
      </c>
      <c r="H33" s="51" t="s">
        <v>576</v>
      </c>
      <c r="I33" s="177">
        <v>156.75</v>
      </c>
      <c r="J33" s="114">
        <v>0.2</v>
      </c>
      <c r="K33" s="51" t="s">
        <v>134</v>
      </c>
      <c r="L33" s="51" t="s">
        <v>507</v>
      </c>
    </row>
    <row r="34" spans="1:12" ht="9" customHeight="1">
      <c r="A34" s="413"/>
      <c r="B34" s="413"/>
      <c r="C34" s="277"/>
      <c r="D34" s="252"/>
      <c r="E34" s="256"/>
      <c r="F34" s="252"/>
      <c r="G34" s="252"/>
      <c r="H34" s="252"/>
      <c r="I34" s="257"/>
      <c r="J34" s="258"/>
      <c r="K34" s="252"/>
      <c r="L34" s="212"/>
    </row>
    <row r="35" spans="1:12" ht="25.5">
      <c r="A35" s="178" t="s">
        <v>824</v>
      </c>
      <c r="B35" s="178" t="s">
        <v>344</v>
      </c>
      <c r="C35" s="105" t="s">
        <v>1495</v>
      </c>
      <c r="D35" s="51">
        <v>1500</v>
      </c>
      <c r="E35" s="89">
        <v>254.09</v>
      </c>
      <c r="F35" s="51">
        <v>1206311025</v>
      </c>
      <c r="G35" s="51" t="s">
        <v>577</v>
      </c>
      <c r="H35" s="51" t="s">
        <v>578</v>
      </c>
      <c r="I35" s="177">
        <v>202.5</v>
      </c>
      <c r="J35" s="114">
        <v>0.2</v>
      </c>
      <c r="K35" s="51" t="s">
        <v>134</v>
      </c>
      <c r="L35" s="51" t="s">
        <v>507</v>
      </c>
    </row>
    <row r="36" spans="1:12" ht="9" customHeight="1">
      <c r="A36" s="413"/>
      <c r="B36" s="413"/>
      <c r="C36" s="277"/>
      <c r="D36" s="252"/>
      <c r="E36" s="256"/>
      <c r="F36" s="252"/>
      <c r="G36" s="252"/>
      <c r="H36" s="252"/>
      <c r="I36" s="257"/>
      <c r="J36" s="258"/>
      <c r="K36" s="252"/>
      <c r="L36" s="212"/>
    </row>
    <row r="37" spans="1:12" ht="12.75">
      <c r="A37" s="178" t="s">
        <v>825</v>
      </c>
      <c r="B37" s="178"/>
      <c r="C37" s="105" t="s">
        <v>37</v>
      </c>
      <c r="D37" s="51">
        <v>1000</v>
      </c>
      <c r="E37" s="89">
        <v>1138.5</v>
      </c>
      <c r="F37" s="51" t="s">
        <v>915</v>
      </c>
      <c r="G37" s="51">
        <v>0.86</v>
      </c>
      <c r="H37" s="89">
        <f>+D37*G37</f>
        <v>860</v>
      </c>
      <c r="I37" s="177">
        <v>860</v>
      </c>
      <c r="J37" s="114">
        <v>0.1</v>
      </c>
      <c r="K37" s="51">
        <v>30</v>
      </c>
      <c r="L37" s="110" t="s">
        <v>894</v>
      </c>
    </row>
    <row r="41" ht="9" customHeight="1" thickBot="1"/>
    <row r="42" spans="9:10" ht="13.5" thickBot="1">
      <c r="I42" s="579">
        <f>I2+I4+I6+I8+I10+I12+I14+I16+I19+I21+I23+I25+I27+I29+I31+I33+I35</f>
        <v>3258.5499999999997</v>
      </c>
      <c r="J42" s="113">
        <v>0.2</v>
      </c>
    </row>
    <row r="43" ht="13.5" thickBot="1">
      <c r="J43" s="113"/>
    </row>
    <row r="44" spans="9:10" ht="13.5" thickBot="1">
      <c r="I44" s="579">
        <v>860</v>
      </c>
      <c r="J44" s="113">
        <v>0.1</v>
      </c>
    </row>
  </sheetData>
  <mergeCells count="5">
    <mergeCell ref="L16:L17"/>
    <mergeCell ref="I16:I17"/>
    <mergeCell ref="E16:E17"/>
    <mergeCell ref="A16:A17"/>
    <mergeCell ref="C16:C17"/>
  </mergeCells>
  <printOptions horizontalCentered="1"/>
  <pageMargins left="0.15748031496062992" right="0.15748031496062992" top="0.35433070866141736" bottom="0.3937007874015748" header="0.15748031496062992" footer="0.15748031496062992"/>
  <pageSetup cellComments="asDisplayed" fitToHeight="1" fitToWidth="1" horizontalDpi="300" verticalDpi="300" orientation="landscape" paperSize="9" scale="76" r:id="rId1"/>
  <headerFooter alignWithMargins="0">
    <oddHeader>&amp;C&amp;A</oddHeader>
    <oddFooter>&amp;LMateriale sanitario&amp;RPagina &amp;P di &amp;N</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L31"/>
  <sheetViews>
    <sheetView showGridLines="0" zoomScale="75" zoomScaleNormal="75" zoomScaleSheetLayoutView="75" workbookViewId="0" topLeftCell="E16">
      <selection activeCell="L30" sqref="L30"/>
    </sheetView>
  </sheetViews>
  <sheetFormatPr defaultColWidth="8.8515625" defaultRowHeight="12.75"/>
  <cols>
    <col min="1" max="1" width="7.28125" style="187" customWidth="1"/>
    <col min="2" max="2" width="13.00390625" style="187" customWidth="1"/>
    <col min="3" max="3" width="55.421875" style="104" customWidth="1"/>
    <col min="4" max="4" width="7.8515625" style="91" customWidth="1"/>
    <col min="5" max="5" width="13.140625" style="112" bestFit="1" customWidth="1"/>
    <col min="6" max="7" width="10.57421875" style="91" customWidth="1"/>
    <col min="8" max="8" width="12.140625" style="91" customWidth="1"/>
    <col min="9" max="9" width="12.140625" style="185" customWidth="1"/>
    <col min="10" max="10" width="5.140625" style="113" customWidth="1"/>
    <col min="11" max="11" width="7.421875" style="91" customWidth="1"/>
    <col min="12" max="12" width="17.421875" style="91" customWidth="1"/>
    <col min="13" max="16384" width="8.8515625" style="91" customWidth="1"/>
  </cols>
  <sheetData>
    <row r="1" spans="1:12" ht="84.75" customHeight="1">
      <c r="A1" s="51" t="s">
        <v>1227</v>
      </c>
      <c r="B1" s="51" t="s">
        <v>475</v>
      </c>
      <c r="C1" s="133" t="s">
        <v>1226</v>
      </c>
      <c r="D1" s="51" t="s">
        <v>230</v>
      </c>
      <c r="E1" s="89" t="s">
        <v>1398</v>
      </c>
      <c r="F1" s="134" t="s">
        <v>476</v>
      </c>
      <c r="G1" s="134" t="s">
        <v>477</v>
      </c>
      <c r="H1" s="134" t="s">
        <v>1399</v>
      </c>
      <c r="I1" s="177" t="s">
        <v>564</v>
      </c>
      <c r="J1" s="114" t="s">
        <v>1171</v>
      </c>
      <c r="K1" s="134" t="s">
        <v>1172</v>
      </c>
      <c r="L1" s="51" t="s">
        <v>77</v>
      </c>
    </row>
    <row r="2" spans="1:12" ht="38.25">
      <c r="A2" s="178" t="s">
        <v>826</v>
      </c>
      <c r="B2" s="178" t="s">
        <v>1203</v>
      </c>
      <c r="C2" s="116" t="s">
        <v>214</v>
      </c>
      <c r="D2" s="51">
        <v>150</v>
      </c>
      <c r="E2" s="89">
        <v>900</v>
      </c>
      <c r="F2" s="51" t="s">
        <v>1269</v>
      </c>
      <c r="G2" s="89">
        <v>2.18</v>
      </c>
      <c r="H2" s="89">
        <v>327</v>
      </c>
      <c r="I2" s="177">
        <v>327</v>
      </c>
      <c r="J2" s="114">
        <v>0.2</v>
      </c>
      <c r="K2" s="51">
        <v>6</v>
      </c>
      <c r="L2" s="51" t="s">
        <v>96</v>
      </c>
    </row>
    <row r="3" spans="1:10" s="212" customFormat="1" ht="8.25" customHeight="1">
      <c r="A3" s="210"/>
      <c r="B3" s="210"/>
      <c r="C3" s="211"/>
      <c r="E3" s="213"/>
      <c r="I3" s="214"/>
      <c r="J3" s="266"/>
    </row>
    <row r="4" spans="1:12" ht="38.25">
      <c r="A4" s="178" t="s">
        <v>827</v>
      </c>
      <c r="B4" s="178" t="s">
        <v>1203</v>
      </c>
      <c r="C4" s="116" t="s">
        <v>213</v>
      </c>
      <c r="D4" s="51">
        <v>100</v>
      </c>
      <c r="E4" s="89">
        <v>652.05</v>
      </c>
      <c r="F4" s="51" t="s">
        <v>1270</v>
      </c>
      <c r="G4" s="89">
        <v>3.41</v>
      </c>
      <c r="H4" s="89">
        <v>341</v>
      </c>
      <c r="I4" s="177">
        <v>341</v>
      </c>
      <c r="J4" s="114">
        <v>0.2</v>
      </c>
      <c r="K4" s="51">
        <v>6</v>
      </c>
      <c r="L4" s="51" t="s">
        <v>96</v>
      </c>
    </row>
    <row r="5" spans="1:10" s="212" customFormat="1" ht="8.25" customHeight="1">
      <c r="A5" s="210"/>
      <c r="B5" s="210"/>
      <c r="C5" s="211"/>
      <c r="E5" s="213"/>
      <c r="I5" s="214"/>
      <c r="J5" s="266"/>
    </row>
    <row r="6" spans="1:12" ht="38.25">
      <c r="A6" s="178" t="s">
        <v>828</v>
      </c>
      <c r="B6" s="178" t="s">
        <v>1203</v>
      </c>
      <c r="C6" s="116" t="s">
        <v>555</v>
      </c>
      <c r="D6" s="51">
        <v>100</v>
      </c>
      <c r="E6" s="89">
        <v>652.05</v>
      </c>
      <c r="F6" s="51" t="s">
        <v>1271</v>
      </c>
      <c r="G6" s="89">
        <v>3.41</v>
      </c>
      <c r="H6" s="89">
        <v>341</v>
      </c>
      <c r="I6" s="177">
        <v>341</v>
      </c>
      <c r="J6" s="114">
        <v>0.2</v>
      </c>
      <c r="K6" s="51">
        <v>6</v>
      </c>
      <c r="L6" s="51" t="s">
        <v>96</v>
      </c>
    </row>
    <row r="7" spans="1:10" s="212" customFormat="1" ht="8.25" customHeight="1">
      <c r="A7" s="210"/>
      <c r="B7" s="210"/>
      <c r="C7" s="211"/>
      <c r="E7" s="213"/>
      <c r="I7" s="214"/>
      <c r="J7" s="266"/>
    </row>
    <row r="8" spans="1:12" s="189" customFormat="1" ht="38.25">
      <c r="A8" s="553" t="s">
        <v>829</v>
      </c>
      <c r="B8" s="553" t="s">
        <v>1203</v>
      </c>
      <c r="C8" s="554" t="s">
        <v>554</v>
      </c>
      <c r="D8" s="457">
        <v>200</v>
      </c>
      <c r="E8" s="555">
        <v>549.7</v>
      </c>
      <c r="F8" s="457" t="s">
        <v>1272</v>
      </c>
      <c r="G8" s="555">
        <v>2.18</v>
      </c>
      <c r="H8" s="555">
        <v>436</v>
      </c>
      <c r="I8" s="556">
        <v>436</v>
      </c>
      <c r="J8" s="557">
        <v>0.2</v>
      </c>
      <c r="K8" s="457">
        <v>6</v>
      </c>
      <c r="L8" s="457" t="s">
        <v>96</v>
      </c>
    </row>
    <row r="9" spans="1:10" s="259" customFormat="1" ht="9" customHeight="1">
      <c r="A9" s="253"/>
      <c r="B9" s="253"/>
      <c r="C9" s="487"/>
      <c r="E9" s="410"/>
      <c r="I9" s="411"/>
      <c r="J9" s="447"/>
    </row>
    <row r="10" spans="1:12" ht="38.25">
      <c r="A10" s="169" t="s">
        <v>830</v>
      </c>
      <c r="B10" s="169" t="s">
        <v>1203</v>
      </c>
      <c r="C10" s="558" t="s">
        <v>553</v>
      </c>
      <c r="D10" s="108">
        <v>100</v>
      </c>
      <c r="E10" s="170">
        <v>538.2</v>
      </c>
      <c r="F10" s="108" t="s">
        <v>1273</v>
      </c>
      <c r="G10" s="170">
        <v>3.1</v>
      </c>
      <c r="H10" s="170">
        <v>310</v>
      </c>
      <c r="I10" s="167">
        <v>310</v>
      </c>
      <c r="J10" s="186">
        <v>0.2</v>
      </c>
      <c r="K10" s="108">
        <v>6</v>
      </c>
      <c r="L10" s="108" t="s">
        <v>96</v>
      </c>
    </row>
    <row r="11" spans="1:12" ht="9" customHeight="1">
      <c r="A11" s="210"/>
      <c r="B11" s="210"/>
      <c r="C11" s="211"/>
      <c r="D11" s="212"/>
      <c r="E11" s="213"/>
      <c r="F11" s="212"/>
      <c r="G11" s="212"/>
      <c r="H11" s="212"/>
      <c r="I11" s="214"/>
      <c r="J11" s="266"/>
      <c r="K11" s="212"/>
      <c r="L11" s="212"/>
    </row>
    <row r="12" spans="1:12" ht="25.5">
      <c r="A12" s="178" t="s">
        <v>831</v>
      </c>
      <c r="B12" s="178"/>
      <c r="C12" s="116" t="s">
        <v>224</v>
      </c>
      <c r="D12" s="51">
        <v>10</v>
      </c>
      <c r="E12" s="89">
        <v>1500</v>
      </c>
      <c r="F12" s="51" t="s">
        <v>1274</v>
      </c>
      <c r="G12" s="89">
        <v>122</v>
      </c>
      <c r="H12" s="89">
        <v>1220</v>
      </c>
      <c r="I12" s="177">
        <v>1220</v>
      </c>
      <c r="J12" s="114">
        <v>0.2</v>
      </c>
      <c r="K12" s="51">
        <v>1</v>
      </c>
      <c r="L12" s="51" t="s">
        <v>96</v>
      </c>
    </row>
    <row r="13" spans="1:12" ht="9" customHeight="1">
      <c r="A13" s="375"/>
      <c r="B13" s="375"/>
      <c r="C13" s="448"/>
      <c r="D13" s="361"/>
      <c r="E13" s="362"/>
      <c r="F13" s="361"/>
      <c r="G13" s="361"/>
      <c r="H13" s="361"/>
      <c r="I13" s="446"/>
      <c r="J13" s="376"/>
      <c r="K13" s="361"/>
      <c r="L13" s="361"/>
    </row>
    <row r="14" spans="1:12" ht="12.75">
      <c r="A14" s="178" t="s">
        <v>832</v>
      </c>
      <c r="B14" s="178" t="s">
        <v>366</v>
      </c>
      <c r="C14" s="105" t="s">
        <v>1212</v>
      </c>
      <c r="D14" s="51">
        <v>1200</v>
      </c>
      <c r="E14" s="89">
        <v>168.36</v>
      </c>
      <c r="F14" s="449" t="s">
        <v>976</v>
      </c>
      <c r="G14" s="118">
        <v>0.11</v>
      </c>
      <c r="H14" s="202">
        <v>132</v>
      </c>
      <c r="I14" s="177">
        <v>132</v>
      </c>
      <c r="J14" s="114">
        <v>0.2</v>
      </c>
      <c r="K14" s="51">
        <v>600</v>
      </c>
      <c r="L14" s="110" t="s">
        <v>933</v>
      </c>
    </row>
    <row r="15" spans="1:12" ht="9" customHeight="1">
      <c r="A15" s="210"/>
      <c r="B15" s="210"/>
      <c r="C15" s="211"/>
      <c r="D15" s="212"/>
      <c r="E15" s="213"/>
      <c r="F15" s="212"/>
      <c r="G15" s="212"/>
      <c r="H15" s="212"/>
      <c r="I15" s="214"/>
      <c r="J15" s="266"/>
      <c r="K15" s="212"/>
      <c r="L15" s="212"/>
    </row>
    <row r="16" spans="1:12" ht="12.75">
      <c r="A16" s="178" t="s">
        <v>833</v>
      </c>
      <c r="B16" s="178"/>
      <c r="C16" s="115" t="s">
        <v>657</v>
      </c>
      <c r="D16" s="51">
        <v>50</v>
      </c>
      <c r="E16" s="89">
        <v>200</v>
      </c>
      <c r="F16" s="51" t="s">
        <v>698</v>
      </c>
      <c r="G16" s="88">
        <v>1.4</v>
      </c>
      <c r="H16" s="88">
        <f>SUM(G16*D16)</f>
        <v>70</v>
      </c>
      <c r="I16" s="177">
        <f>SUM(H16)</f>
        <v>70</v>
      </c>
      <c r="J16" s="114">
        <v>0.2</v>
      </c>
      <c r="K16" s="51">
        <v>25</v>
      </c>
      <c r="L16" s="51" t="s">
        <v>687</v>
      </c>
    </row>
    <row r="17" spans="1:12" ht="9" customHeight="1">
      <c r="A17" s="210"/>
      <c r="B17" s="210"/>
      <c r="C17" s="211"/>
      <c r="D17" s="212"/>
      <c r="E17" s="213"/>
      <c r="F17" s="212"/>
      <c r="G17" s="212"/>
      <c r="H17" s="212"/>
      <c r="I17" s="214"/>
      <c r="J17" s="266"/>
      <c r="K17" s="212"/>
      <c r="L17" s="212"/>
    </row>
    <row r="18" spans="1:12" ht="12.75">
      <c r="A18" s="178" t="s">
        <v>834</v>
      </c>
      <c r="B18" s="178"/>
      <c r="C18" s="115" t="s">
        <v>658</v>
      </c>
      <c r="D18" s="51">
        <v>30</v>
      </c>
      <c r="E18" s="89">
        <v>120</v>
      </c>
      <c r="F18" s="51">
        <v>41311</v>
      </c>
      <c r="G18" s="371">
        <v>1.9</v>
      </c>
      <c r="H18" s="371">
        <v>57</v>
      </c>
      <c r="I18" s="177">
        <v>57</v>
      </c>
      <c r="J18" s="114">
        <v>0.2</v>
      </c>
      <c r="K18" s="51" t="s">
        <v>1339</v>
      </c>
      <c r="L18" s="110" t="s">
        <v>117</v>
      </c>
    </row>
    <row r="19" spans="1:12" ht="9" customHeight="1">
      <c r="A19" s="210"/>
      <c r="B19" s="210"/>
      <c r="C19" s="211"/>
      <c r="D19" s="212"/>
      <c r="E19" s="213"/>
      <c r="F19" s="212"/>
      <c r="G19" s="212"/>
      <c r="H19" s="212"/>
      <c r="I19" s="214"/>
      <c r="J19" s="266"/>
      <c r="K19" s="212"/>
      <c r="L19" s="212"/>
    </row>
    <row r="20" spans="1:12" ht="38.25">
      <c r="A20" s="178" t="s">
        <v>835</v>
      </c>
      <c r="B20" s="178" t="s">
        <v>302</v>
      </c>
      <c r="C20" s="105" t="s">
        <v>192</v>
      </c>
      <c r="D20" s="51">
        <v>100</v>
      </c>
      <c r="E20" s="89">
        <f>100*2</f>
        <v>200</v>
      </c>
      <c r="F20" s="51" t="s">
        <v>1279</v>
      </c>
      <c r="G20" s="450">
        <v>11</v>
      </c>
      <c r="H20" s="89">
        <v>1100</v>
      </c>
      <c r="I20" s="177">
        <v>1100</v>
      </c>
      <c r="J20" s="114">
        <v>0.04</v>
      </c>
      <c r="K20" s="51">
        <v>5</v>
      </c>
      <c r="L20" s="51" t="s">
        <v>1277</v>
      </c>
    </row>
    <row r="21" spans="1:12" ht="9" customHeight="1">
      <c r="A21" s="413"/>
      <c r="B21" s="413"/>
      <c r="C21" s="277"/>
      <c r="D21" s="252"/>
      <c r="E21" s="256"/>
      <c r="F21" s="252"/>
      <c r="G21" s="252"/>
      <c r="H21" s="252"/>
      <c r="I21" s="257"/>
      <c r="J21" s="258"/>
      <c r="K21" s="252"/>
      <c r="L21" s="212"/>
    </row>
    <row r="22" spans="1:12" ht="38.25">
      <c r="A22" s="178" t="s">
        <v>836</v>
      </c>
      <c r="B22" s="178" t="s">
        <v>302</v>
      </c>
      <c r="C22" s="105" t="s">
        <v>193</v>
      </c>
      <c r="D22" s="51">
        <v>20</v>
      </c>
      <c r="E22" s="89">
        <v>36.96</v>
      </c>
      <c r="F22" s="51" t="s">
        <v>1280</v>
      </c>
      <c r="G22" s="450">
        <v>11</v>
      </c>
      <c r="H22" s="450">
        <v>220</v>
      </c>
      <c r="I22" s="177">
        <v>220</v>
      </c>
      <c r="J22" s="114">
        <v>0.04</v>
      </c>
      <c r="K22" s="51">
        <v>5</v>
      </c>
      <c r="L22" s="51" t="s">
        <v>1277</v>
      </c>
    </row>
    <row r="23" spans="1:12" ht="9" customHeight="1">
      <c r="A23" s="210"/>
      <c r="B23" s="210"/>
      <c r="C23" s="211"/>
      <c r="D23" s="212"/>
      <c r="E23" s="213"/>
      <c r="F23" s="212"/>
      <c r="G23" s="212"/>
      <c r="H23" s="212"/>
      <c r="I23" s="214"/>
      <c r="J23" s="266"/>
      <c r="K23" s="212"/>
      <c r="L23" s="212"/>
    </row>
    <row r="24" spans="1:12" ht="38.25">
      <c r="A24" s="178" t="s">
        <v>837</v>
      </c>
      <c r="B24" s="178"/>
      <c r="C24" s="105" t="s">
        <v>1537</v>
      </c>
      <c r="D24" s="51">
        <v>10</v>
      </c>
      <c r="E24" s="89">
        <v>195.5</v>
      </c>
      <c r="F24" s="51">
        <v>31</v>
      </c>
      <c r="G24" s="88">
        <v>9</v>
      </c>
      <c r="H24" s="88">
        <v>90</v>
      </c>
      <c r="I24" s="177">
        <f>D24*G24</f>
        <v>90</v>
      </c>
      <c r="J24" s="114">
        <v>0.04</v>
      </c>
      <c r="K24" s="51">
        <v>5</v>
      </c>
      <c r="L24" s="51" t="s">
        <v>86</v>
      </c>
    </row>
    <row r="25" spans="1:12" ht="9" customHeight="1">
      <c r="A25" s="210"/>
      <c r="B25" s="210"/>
      <c r="C25" s="211"/>
      <c r="D25" s="212"/>
      <c r="E25" s="213"/>
      <c r="F25" s="212"/>
      <c r="G25" s="212"/>
      <c r="H25" s="212"/>
      <c r="I25" s="214"/>
      <c r="J25" s="266"/>
      <c r="K25" s="212"/>
      <c r="L25" s="212"/>
    </row>
    <row r="26" spans="1:12" ht="38.25">
      <c r="A26" s="178" t="s">
        <v>838</v>
      </c>
      <c r="B26" s="178"/>
      <c r="C26" s="105" t="s">
        <v>654</v>
      </c>
      <c r="D26" s="51">
        <v>15</v>
      </c>
      <c r="E26" s="89">
        <v>293.25</v>
      </c>
      <c r="F26" s="51">
        <v>20</v>
      </c>
      <c r="G26" s="88">
        <v>9</v>
      </c>
      <c r="H26" s="88">
        <v>135</v>
      </c>
      <c r="I26" s="177">
        <f>D26*G26</f>
        <v>135</v>
      </c>
      <c r="J26" s="114">
        <v>0.04</v>
      </c>
      <c r="K26" s="51">
        <v>5</v>
      </c>
      <c r="L26" s="51" t="s">
        <v>86</v>
      </c>
    </row>
    <row r="28" ht="13.5" thickBot="1"/>
    <row r="29" spans="9:10" ht="13.5" thickBot="1">
      <c r="I29" s="579">
        <f>I2+I4+I6+I8+I10+I12+I14+I16+I18</f>
        <v>3234</v>
      </c>
      <c r="J29" s="113">
        <v>0.2</v>
      </c>
    </row>
    <row r="30" ht="13.5" thickBot="1"/>
    <row r="31" spans="9:10" ht="13.5" thickBot="1">
      <c r="I31" s="579">
        <f>I20+I22+I24+I26</f>
        <v>1545</v>
      </c>
      <c r="J31" s="113">
        <v>0.04</v>
      </c>
    </row>
  </sheetData>
  <printOptions/>
  <pageMargins left="0.15748031496062992" right="0.15748031496062992" top="0.35433070866141736" bottom="0.3937007874015748" header="0.15748031496062992" footer="0.15748031496062992"/>
  <pageSetup cellComments="asDisplayed" fitToHeight="2" fitToWidth="1" horizontalDpi="300" verticalDpi="300" orientation="landscape" paperSize="9" scale="85" r:id="rId1"/>
  <headerFooter alignWithMargins="0">
    <oddHeader>&amp;C&amp;A</oddHeader>
    <oddFooter>&amp;LMateriale sanitario&amp;RPagina &amp;P di &amp;N</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O43"/>
  <sheetViews>
    <sheetView showGridLines="0" zoomScale="75" zoomScaleNormal="75" zoomScaleSheetLayoutView="75" workbookViewId="0" topLeftCell="E28">
      <selection activeCell="M45" sqref="M45"/>
    </sheetView>
  </sheetViews>
  <sheetFormatPr defaultColWidth="8.8515625" defaultRowHeight="12.75"/>
  <cols>
    <col min="1" max="1" width="7.28125" style="187" customWidth="1"/>
    <col min="2" max="2" width="11.7109375" style="187" customWidth="1"/>
    <col min="3" max="3" width="63.28125" style="104" customWidth="1"/>
    <col min="4" max="4" width="8.00390625" style="91" customWidth="1"/>
    <col min="5" max="5" width="11.57421875" style="112" customWidth="1"/>
    <col min="6" max="6" width="11.140625" style="91" customWidth="1"/>
    <col min="7" max="7" width="10.57421875" style="91" customWidth="1"/>
    <col min="8" max="8" width="12.140625" style="91" customWidth="1"/>
    <col min="9" max="9" width="10.57421875" style="185" customWidth="1"/>
    <col min="10" max="10" width="4.7109375" style="113" customWidth="1"/>
    <col min="11" max="11" width="5.8515625" style="91" customWidth="1"/>
    <col min="12" max="12" width="15.140625" style="91" customWidth="1"/>
    <col min="13" max="16384" width="8.8515625" style="91" customWidth="1"/>
  </cols>
  <sheetData>
    <row r="1" spans="1:12" ht="84.75" customHeight="1">
      <c r="A1" s="51" t="s">
        <v>1228</v>
      </c>
      <c r="B1" s="51" t="s">
        <v>475</v>
      </c>
      <c r="C1" s="133" t="s">
        <v>1226</v>
      </c>
      <c r="D1" s="51" t="s">
        <v>230</v>
      </c>
      <c r="E1" s="89" t="s">
        <v>1398</v>
      </c>
      <c r="F1" s="134" t="s">
        <v>476</v>
      </c>
      <c r="G1" s="134" t="s">
        <v>477</v>
      </c>
      <c r="H1" s="134" t="s">
        <v>1399</v>
      </c>
      <c r="I1" s="177" t="s">
        <v>564</v>
      </c>
      <c r="J1" s="114" t="s">
        <v>1171</v>
      </c>
      <c r="K1" s="134" t="s">
        <v>1172</v>
      </c>
      <c r="L1" s="51" t="s">
        <v>77</v>
      </c>
    </row>
    <row r="2" spans="1:12" ht="26.25" customHeight="1">
      <c r="A2" s="178" t="s">
        <v>839</v>
      </c>
      <c r="B2" s="178"/>
      <c r="C2" s="105" t="s">
        <v>1490</v>
      </c>
      <c r="D2" s="51">
        <v>10</v>
      </c>
      <c r="E2" s="89">
        <v>195.5</v>
      </c>
      <c r="F2" s="51">
        <v>32</v>
      </c>
      <c r="G2" s="88">
        <v>9</v>
      </c>
      <c r="H2" s="88">
        <v>90</v>
      </c>
      <c r="I2" s="177">
        <f>D2*G2</f>
        <v>90</v>
      </c>
      <c r="J2" s="114">
        <v>0.04</v>
      </c>
      <c r="K2" s="51">
        <v>5</v>
      </c>
      <c r="L2" s="51" t="s">
        <v>86</v>
      </c>
    </row>
    <row r="3" spans="1:10" s="212" customFormat="1" ht="9" customHeight="1">
      <c r="A3" s="210"/>
      <c r="B3" s="210"/>
      <c r="C3" s="211"/>
      <c r="E3" s="213"/>
      <c r="I3" s="214"/>
      <c r="J3" s="266"/>
    </row>
    <row r="4" spans="1:12" ht="26.25" customHeight="1">
      <c r="A4" s="178" t="s">
        <v>840</v>
      </c>
      <c r="B4" s="178"/>
      <c r="C4" s="105" t="s">
        <v>1491</v>
      </c>
      <c r="D4" s="51">
        <v>10</v>
      </c>
      <c r="E4" s="89">
        <v>195.5</v>
      </c>
      <c r="F4" s="51">
        <v>225</v>
      </c>
      <c r="G4" s="51">
        <v>9.42</v>
      </c>
      <c r="H4" s="88">
        <v>94.2</v>
      </c>
      <c r="I4" s="177">
        <f>D4*G4</f>
        <v>94.2</v>
      </c>
      <c r="J4" s="114">
        <v>0.04</v>
      </c>
      <c r="K4" s="51">
        <v>5</v>
      </c>
      <c r="L4" s="51" t="s">
        <v>86</v>
      </c>
    </row>
    <row r="5" spans="1:12" s="212" customFormat="1" ht="9" customHeight="1">
      <c r="A5" s="210"/>
      <c r="B5" s="210"/>
      <c r="C5" s="211"/>
      <c r="E5" s="213"/>
      <c r="I5" s="214"/>
      <c r="J5" s="266"/>
      <c r="L5" s="252"/>
    </row>
    <row r="6" spans="1:12" ht="27.75" customHeight="1">
      <c r="A6" s="178" t="s">
        <v>841</v>
      </c>
      <c r="B6" s="178" t="s">
        <v>289</v>
      </c>
      <c r="C6" s="115" t="s">
        <v>659</v>
      </c>
      <c r="D6" s="51">
        <v>50</v>
      </c>
      <c r="E6" s="89">
        <v>80</v>
      </c>
      <c r="F6" s="51" t="s">
        <v>135</v>
      </c>
      <c r="G6" s="371">
        <v>1.3</v>
      </c>
      <c r="H6" s="371">
        <v>65</v>
      </c>
      <c r="I6" s="177">
        <v>65</v>
      </c>
      <c r="J6" s="114">
        <v>0.2</v>
      </c>
      <c r="K6" s="51" t="s">
        <v>118</v>
      </c>
      <c r="L6" s="110" t="s">
        <v>117</v>
      </c>
    </row>
    <row r="7" spans="1:12" s="212" customFormat="1" ht="9" customHeight="1">
      <c r="A7" s="210"/>
      <c r="B7" s="210"/>
      <c r="C7" s="211"/>
      <c r="E7" s="213"/>
      <c r="I7" s="214"/>
      <c r="J7" s="266"/>
      <c r="L7" s="252"/>
    </row>
    <row r="8" spans="1:12" ht="26.25" customHeight="1">
      <c r="A8" s="178" t="s">
        <v>842</v>
      </c>
      <c r="B8" s="178" t="s">
        <v>289</v>
      </c>
      <c r="C8" s="115" t="s">
        <v>660</v>
      </c>
      <c r="D8" s="51">
        <v>50</v>
      </c>
      <c r="E8" s="89">
        <v>80</v>
      </c>
      <c r="F8" s="51" t="s">
        <v>136</v>
      </c>
      <c r="G8" s="371">
        <v>1.3</v>
      </c>
      <c r="H8" s="371">
        <v>65</v>
      </c>
      <c r="I8" s="177">
        <v>65</v>
      </c>
      <c r="J8" s="114">
        <v>0.2</v>
      </c>
      <c r="K8" s="51" t="s">
        <v>118</v>
      </c>
      <c r="L8" s="110" t="s">
        <v>117</v>
      </c>
    </row>
    <row r="9" spans="1:10" s="212" customFormat="1" ht="9" customHeight="1">
      <c r="A9" s="210"/>
      <c r="B9" s="210"/>
      <c r="C9" s="211"/>
      <c r="E9" s="213"/>
      <c r="I9" s="214"/>
      <c r="J9" s="266"/>
    </row>
    <row r="10" spans="1:15" ht="27.75" customHeight="1">
      <c r="A10" s="194" t="s">
        <v>843</v>
      </c>
      <c r="B10" s="194" t="s">
        <v>1185</v>
      </c>
      <c r="C10" s="120" t="s">
        <v>107</v>
      </c>
      <c r="D10" s="76">
        <v>3000</v>
      </c>
      <c r="E10" s="470">
        <v>1680.15</v>
      </c>
      <c r="F10" s="76" t="s">
        <v>1294</v>
      </c>
      <c r="G10" s="559">
        <v>0.27</v>
      </c>
      <c r="H10" s="560">
        <v>810</v>
      </c>
      <c r="I10" s="474">
        <v>810</v>
      </c>
      <c r="J10" s="472">
        <v>0.2</v>
      </c>
      <c r="K10" s="76">
        <v>50</v>
      </c>
      <c r="L10" s="457" t="s">
        <v>933</v>
      </c>
      <c r="O10" s="212"/>
    </row>
    <row r="11" spans="1:10" s="259" customFormat="1" ht="9" customHeight="1">
      <c r="A11" s="253"/>
      <c r="B11" s="253"/>
      <c r="C11" s="487"/>
      <c r="E11" s="410"/>
      <c r="I11" s="411"/>
      <c r="J11" s="447"/>
    </row>
    <row r="12" spans="1:12" ht="25.5">
      <c r="A12" s="169" t="s">
        <v>844</v>
      </c>
      <c r="B12" s="169" t="s">
        <v>1185</v>
      </c>
      <c r="C12" s="103" t="s">
        <v>108</v>
      </c>
      <c r="D12" s="108">
        <v>1000</v>
      </c>
      <c r="E12" s="170">
        <v>563.5</v>
      </c>
      <c r="F12" s="108" t="s">
        <v>85</v>
      </c>
      <c r="G12" s="108">
        <v>0.29</v>
      </c>
      <c r="H12" s="108">
        <v>290</v>
      </c>
      <c r="I12" s="167">
        <v>290</v>
      </c>
      <c r="J12" s="186">
        <v>0.2</v>
      </c>
      <c r="K12" s="108">
        <v>100</v>
      </c>
      <c r="L12" s="108" t="s">
        <v>83</v>
      </c>
    </row>
    <row r="13" spans="1:12" ht="9" customHeight="1">
      <c r="A13" s="210"/>
      <c r="B13" s="210"/>
      <c r="C13" s="211"/>
      <c r="D13" s="212"/>
      <c r="E13" s="213"/>
      <c r="F13" s="212"/>
      <c r="G13" s="212"/>
      <c r="H13" s="212"/>
      <c r="I13" s="214"/>
      <c r="J13" s="215"/>
      <c r="K13" s="212"/>
      <c r="L13" s="252"/>
    </row>
    <row r="14" spans="1:12" ht="12.75">
      <c r="A14" s="178" t="s">
        <v>845</v>
      </c>
      <c r="B14" s="178"/>
      <c r="C14" s="105" t="s">
        <v>1174</v>
      </c>
      <c r="D14" s="51">
        <v>500</v>
      </c>
      <c r="E14" s="89">
        <v>690</v>
      </c>
      <c r="F14" s="110" t="s">
        <v>94</v>
      </c>
      <c r="G14" s="451">
        <v>1.2</v>
      </c>
      <c r="H14" s="451">
        <v>600</v>
      </c>
      <c r="I14" s="424">
        <v>600</v>
      </c>
      <c r="J14" s="111">
        <v>0.2</v>
      </c>
      <c r="K14" s="110" t="s">
        <v>95</v>
      </c>
      <c r="L14" s="51" t="s">
        <v>93</v>
      </c>
    </row>
    <row r="15" spans="1:12" ht="9" customHeight="1">
      <c r="A15" s="210"/>
      <c r="B15" s="210"/>
      <c r="C15" s="211"/>
      <c r="D15" s="212"/>
      <c r="E15" s="213"/>
      <c r="F15" s="212"/>
      <c r="G15" s="212"/>
      <c r="H15" s="212"/>
      <c r="I15" s="214"/>
      <c r="J15" s="215"/>
      <c r="K15" s="212"/>
      <c r="L15" s="212"/>
    </row>
    <row r="16" spans="1:12" ht="12.75">
      <c r="A16" s="178" t="s">
        <v>846</v>
      </c>
      <c r="B16" s="178"/>
      <c r="C16" s="105" t="s">
        <v>1578</v>
      </c>
      <c r="D16" s="51" t="s">
        <v>22</v>
      </c>
      <c r="E16" s="89">
        <f>300*0.2</f>
        <v>60</v>
      </c>
      <c r="F16" s="51">
        <v>16516</v>
      </c>
      <c r="G16" s="88">
        <v>46.5</v>
      </c>
      <c r="H16" s="160">
        <v>13950</v>
      </c>
      <c r="I16" s="177">
        <v>13950</v>
      </c>
      <c r="J16" s="114">
        <v>0.2</v>
      </c>
      <c r="K16" s="51">
        <v>400</v>
      </c>
      <c r="L16" s="51" t="s">
        <v>86</v>
      </c>
    </row>
    <row r="17" spans="1:12" ht="9" customHeight="1">
      <c r="A17" s="210"/>
      <c r="B17" s="210"/>
      <c r="C17" s="211"/>
      <c r="D17" s="212"/>
      <c r="E17" s="213"/>
      <c r="F17" s="212"/>
      <c r="G17" s="212"/>
      <c r="H17" s="212"/>
      <c r="I17" s="214"/>
      <c r="J17" s="215"/>
      <c r="K17" s="212"/>
      <c r="L17" s="212"/>
    </row>
    <row r="18" spans="1:12" ht="12.75">
      <c r="A18" s="178" t="s">
        <v>847</v>
      </c>
      <c r="B18" s="178"/>
      <c r="C18" s="105" t="s">
        <v>1579</v>
      </c>
      <c r="D18" s="51" t="s">
        <v>1379</v>
      </c>
      <c r="E18" s="89">
        <f>10*0.2</f>
        <v>2</v>
      </c>
      <c r="F18" s="51" t="s">
        <v>89</v>
      </c>
      <c r="G18" s="88">
        <v>12.6</v>
      </c>
      <c r="H18" s="88">
        <v>126</v>
      </c>
      <c r="I18" s="177">
        <v>126</v>
      </c>
      <c r="J18" s="114">
        <v>0.2</v>
      </c>
      <c r="K18" s="51">
        <v>50</v>
      </c>
      <c r="L18" s="51" t="s">
        <v>86</v>
      </c>
    </row>
    <row r="19" spans="1:12" ht="9" customHeight="1">
      <c r="A19" s="210"/>
      <c r="B19" s="210"/>
      <c r="C19" s="211"/>
      <c r="D19" s="212"/>
      <c r="E19" s="213"/>
      <c r="F19" s="212"/>
      <c r="G19" s="212"/>
      <c r="H19" s="212"/>
      <c r="I19" s="214"/>
      <c r="J19" s="215"/>
      <c r="K19" s="212"/>
      <c r="L19" s="212"/>
    </row>
    <row r="20" spans="1:12" ht="12.75">
      <c r="A20" s="178" t="s">
        <v>848</v>
      </c>
      <c r="B20" s="178" t="s">
        <v>483</v>
      </c>
      <c r="C20" s="105" t="s">
        <v>1535</v>
      </c>
      <c r="D20" s="51">
        <v>50</v>
      </c>
      <c r="E20" s="89">
        <v>1006.25</v>
      </c>
      <c r="F20" s="51">
        <v>24</v>
      </c>
      <c r="G20" s="88">
        <v>20</v>
      </c>
      <c r="H20" s="160">
        <v>1000</v>
      </c>
      <c r="I20" s="177">
        <f>D20*G20</f>
        <v>1000</v>
      </c>
      <c r="J20" s="114">
        <v>0.2</v>
      </c>
      <c r="K20" s="51">
        <v>1</v>
      </c>
      <c r="L20" s="51" t="s">
        <v>86</v>
      </c>
    </row>
    <row r="21" spans="1:12" ht="9" customHeight="1">
      <c r="A21" s="210"/>
      <c r="B21" s="210"/>
      <c r="C21" s="211"/>
      <c r="D21" s="212"/>
      <c r="E21" s="213"/>
      <c r="F21" s="212"/>
      <c r="G21" s="212"/>
      <c r="H21" s="212"/>
      <c r="I21" s="214"/>
      <c r="J21" s="215"/>
      <c r="K21" s="212"/>
      <c r="L21" s="212"/>
    </row>
    <row r="22" spans="1:12" ht="12.75">
      <c r="A22" s="194" t="s">
        <v>849</v>
      </c>
      <c r="B22" s="194" t="s">
        <v>306</v>
      </c>
      <c r="C22" s="120" t="s">
        <v>1528</v>
      </c>
      <c r="D22" s="76">
        <v>10</v>
      </c>
      <c r="E22" s="470">
        <v>720.38</v>
      </c>
      <c r="F22" s="508" t="s">
        <v>977</v>
      </c>
      <c r="G22" s="509">
        <v>29.9</v>
      </c>
      <c r="H22" s="510">
        <f>+G22*D22</f>
        <v>299</v>
      </c>
      <c r="I22" s="561">
        <v>299</v>
      </c>
      <c r="J22" s="511">
        <v>0.2</v>
      </c>
      <c r="K22" s="512">
        <v>1</v>
      </c>
      <c r="L22" s="457" t="s">
        <v>950</v>
      </c>
    </row>
    <row r="23" spans="1:10" s="259" customFormat="1" ht="9" customHeight="1">
      <c r="A23" s="253"/>
      <c r="B23" s="253"/>
      <c r="C23" s="487"/>
      <c r="E23" s="410"/>
      <c r="I23" s="411"/>
      <c r="J23" s="447"/>
    </row>
    <row r="24" spans="1:12" ht="25.5">
      <c r="A24" s="169" t="s">
        <v>850</v>
      </c>
      <c r="B24" s="169" t="s">
        <v>345</v>
      </c>
      <c r="C24" s="103" t="s">
        <v>252</v>
      </c>
      <c r="D24" s="108">
        <v>1200</v>
      </c>
      <c r="E24" s="170">
        <v>3381</v>
      </c>
      <c r="F24" s="108" t="s">
        <v>597</v>
      </c>
      <c r="G24" s="108">
        <v>2.21</v>
      </c>
      <c r="H24" s="366">
        <v>2652</v>
      </c>
      <c r="I24" s="167">
        <v>2652</v>
      </c>
      <c r="J24" s="186">
        <v>0.2</v>
      </c>
      <c r="K24" s="108" t="s">
        <v>598</v>
      </c>
      <c r="L24" s="108" t="s">
        <v>596</v>
      </c>
    </row>
    <row r="25" spans="1:12" ht="9" customHeight="1">
      <c r="A25" s="210"/>
      <c r="B25" s="210"/>
      <c r="C25" s="211"/>
      <c r="D25" s="212"/>
      <c r="E25" s="213"/>
      <c r="F25" s="212"/>
      <c r="G25" s="212"/>
      <c r="H25" s="212"/>
      <c r="I25" s="214"/>
      <c r="J25" s="266"/>
      <c r="K25" s="212"/>
      <c r="L25" s="212"/>
    </row>
    <row r="26" spans="1:12" ht="25.5">
      <c r="A26" s="616">
        <v>325</v>
      </c>
      <c r="B26" s="178" t="s">
        <v>346</v>
      </c>
      <c r="C26" s="105" t="s">
        <v>1540</v>
      </c>
      <c r="D26" s="51">
        <v>2000</v>
      </c>
      <c r="E26" s="617">
        <v>1448.48</v>
      </c>
      <c r="F26" s="51" t="s">
        <v>449</v>
      </c>
      <c r="G26" s="207">
        <v>0.157</v>
      </c>
      <c r="H26" s="208">
        <f>D26*G26</f>
        <v>314</v>
      </c>
      <c r="I26" s="615">
        <v>911.2</v>
      </c>
      <c r="J26" s="114">
        <v>0.2</v>
      </c>
      <c r="K26" s="51" t="s">
        <v>450</v>
      </c>
      <c r="L26" s="614" t="s">
        <v>425</v>
      </c>
    </row>
    <row r="27" spans="1:12" ht="25.5">
      <c r="A27" s="616"/>
      <c r="B27" s="178" t="s">
        <v>346</v>
      </c>
      <c r="C27" s="105" t="s">
        <v>1541</v>
      </c>
      <c r="D27" s="51">
        <v>1200</v>
      </c>
      <c r="E27" s="617"/>
      <c r="F27" s="51" t="s">
        <v>451</v>
      </c>
      <c r="G27" s="207">
        <v>0.236</v>
      </c>
      <c r="H27" s="208">
        <f>D27*G27</f>
        <v>283.2</v>
      </c>
      <c r="I27" s="615"/>
      <c r="J27" s="114">
        <v>0.2</v>
      </c>
      <c r="K27" s="51" t="s">
        <v>442</v>
      </c>
      <c r="L27" s="614"/>
    </row>
    <row r="28" spans="1:12" ht="25.5">
      <c r="A28" s="616"/>
      <c r="B28" s="178" t="s">
        <v>346</v>
      </c>
      <c r="C28" s="105" t="s">
        <v>1542</v>
      </c>
      <c r="D28" s="51">
        <v>1000</v>
      </c>
      <c r="E28" s="617"/>
      <c r="F28" s="51" t="s">
        <v>489</v>
      </c>
      <c r="G28" s="207">
        <v>0.314</v>
      </c>
      <c r="H28" s="208">
        <f>D28*G28</f>
        <v>314</v>
      </c>
      <c r="I28" s="615"/>
      <c r="J28" s="114">
        <v>0.2</v>
      </c>
      <c r="K28" s="51" t="s">
        <v>442</v>
      </c>
      <c r="L28" s="614"/>
    </row>
    <row r="29" spans="1:12" ht="9" customHeight="1">
      <c r="A29" s="210"/>
      <c r="B29" s="210"/>
      <c r="C29" s="211"/>
      <c r="D29" s="212"/>
      <c r="E29" s="213"/>
      <c r="F29" s="212"/>
      <c r="G29" s="212"/>
      <c r="H29" s="212"/>
      <c r="I29" s="214"/>
      <c r="J29" s="266"/>
      <c r="K29" s="212"/>
      <c r="L29" s="212"/>
    </row>
    <row r="30" spans="1:12" ht="12.75">
      <c r="A30" s="178">
        <v>326</v>
      </c>
      <c r="B30" s="178"/>
      <c r="C30" s="115" t="s">
        <v>617</v>
      </c>
      <c r="D30" s="51">
        <v>300</v>
      </c>
      <c r="E30" s="89">
        <v>300</v>
      </c>
      <c r="F30" s="51" t="s">
        <v>1559</v>
      </c>
      <c r="G30" s="367">
        <v>0.77</v>
      </c>
      <c r="H30" s="367">
        <v>231</v>
      </c>
      <c r="I30" s="177">
        <v>231</v>
      </c>
      <c r="J30" s="114">
        <v>0.2</v>
      </c>
      <c r="K30" s="51">
        <v>100</v>
      </c>
      <c r="L30" s="51" t="s">
        <v>1554</v>
      </c>
    </row>
    <row r="31" spans="1:12" ht="9" customHeight="1">
      <c r="A31" s="210"/>
      <c r="B31" s="210"/>
      <c r="C31" s="211"/>
      <c r="D31" s="212"/>
      <c r="E31" s="213"/>
      <c r="F31" s="212"/>
      <c r="G31" s="212"/>
      <c r="H31" s="212"/>
      <c r="I31" s="214"/>
      <c r="J31" s="266"/>
      <c r="K31" s="212"/>
      <c r="L31" s="212"/>
    </row>
    <row r="32" spans="1:12" ht="25.5">
      <c r="A32" s="178">
        <v>327</v>
      </c>
      <c r="B32" s="178"/>
      <c r="C32" s="105" t="s">
        <v>1439</v>
      </c>
      <c r="D32" s="51">
        <v>240</v>
      </c>
      <c r="E32" s="89">
        <v>310.5</v>
      </c>
      <c r="F32" s="51">
        <v>2302271100</v>
      </c>
      <c r="G32" s="51" t="s">
        <v>579</v>
      </c>
      <c r="H32" s="51" t="s">
        <v>580</v>
      </c>
      <c r="I32" s="367">
        <v>307.2</v>
      </c>
      <c r="J32" s="114">
        <v>0.2</v>
      </c>
      <c r="K32" s="51" t="s">
        <v>133</v>
      </c>
      <c r="L32" s="51" t="s">
        <v>507</v>
      </c>
    </row>
    <row r="33" spans="1:12" ht="9" customHeight="1">
      <c r="A33" s="413"/>
      <c r="B33" s="413"/>
      <c r="C33" s="414"/>
      <c r="D33" s="252"/>
      <c r="E33" s="256"/>
      <c r="F33" s="252"/>
      <c r="G33" s="252"/>
      <c r="H33" s="252"/>
      <c r="I33" s="257"/>
      <c r="J33" s="258"/>
      <c r="K33" s="252"/>
      <c r="L33" s="252"/>
    </row>
    <row r="34" spans="1:12" ht="12.75">
      <c r="A34" s="178">
        <v>328</v>
      </c>
      <c r="B34" s="178" t="s">
        <v>1187</v>
      </c>
      <c r="C34" s="105" t="s">
        <v>1502</v>
      </c>
      <c r="D34" s="51">
        <v>30</v>
      </c>
      <c r="E34" s="89">
        <v>1099.17</v>
      </c>
      <c r="F34" s="51" t="s">
        <v>916</v>
      </c>
      <c r="G34" s="51">
        <v>26.5</v>
      </c>
      <c r="H34" s="89">
        <f>+D34*G34</f>
        <v>795</v>
      </c>
      <c r="I34" s="177">
        <v>795</v>
      </c>
      <c r="J34" s="114">
        <v>0.2</v>
      </c>
      <c r="K34" s="51">
        <v>10</v>
      </c>
      <c r="L34" s="110" t="s">
        <v>894</v>
      </c>
    </row>
    <row r="35" spans="1:12" ht="9" customHeight="1">
      <c r="A35" s="210"/>
      <c r="B35" s="210"/>
      <c r="C35" s="211"/>
      <c r="D35" s="212"/>
      <c r="E35" s="213"/>
      <c r="F35" s="212"/>
      <c r="G35" s="212"/>
      <c r="H35" s="212"/>
      <c r="I35" s="214"/>
      <c r="J35" s="266"/>
      <c r="K35" s="212"/>
      <c r="L35" s="212"/>
    </row>
    <row r="36" spans="1:12" ht="12.75">
      <c r="A36" s="178">
        <v>329</v>
      </c>
      <c r="B36" s="178" t="s">
        <v>1187</v>
      </c>
      <c r="C36" s="105" t="s">
        <v>517</v>
      </c>
      <c r="D36" s="51">
        <v>36</v>
      </c>
      <c r="E36" s="89">
        <v>1324.8</v>
      </c>
      <c r="F36" s="51" t="s">
        <v>917</v>
      </c>
      <c r="G36" s="51">
        <v>28.5</v>
      </c>
      <c r="H36" s="89">
        <f>+D36*G36</f>
        <v>1026</v>
      </c>
      <c r="I36" s="177">
        <v>1026</v>
      </c>
      <c r="J36" s="114">
        <v>0.2</v>
      </c>
      <c r="K36" s="51">
        <v>10</v>
      </c>
      <c r="L36" s="110" t="s">
        <v>894</v>
      </c>
    </row>
    <row r="40" ht="13.5" thickBot="1"/>
    <row r="41" spans="9:10" ht="13.5" thickBot="1">
      <c r="I41" s="579">
        <f>I6+I8+I10+I12+I14+I16+I18+I20+I22+I24+I26+I30+I32+I34+I36</f>
        <v>23127.4</v>
      </c>
      <c r="J41" s="113">
        <v>0.2</v>
      </c>
    </row>
    <row r="42" ht="13.5" thickBot="1"/>
    <row r="43" spans="9:10" ht="13.5" thickBot="1">
      <c r="I43" s="579">
        <f>I2+I4</f>
        <v>184.2</v>
      </c>
      <c r="J43" s="113">
        <v>0.04</v>
      </c>
    </row>
  </sheetData>
  <mergeCells count="4">
    <mergeCell ref="L26:L28"/>
    <mergeCell ref="A26:A28"/>
    <mergeCell ref="E26:E28"/>
    <mergeCell ref="I26:I28"/>
  </mergeCells>
  <printOptions gridLines="1" horizontalCentered="1"/>
  <pageMargins left="0.15748031496062992" right="0.15748031496062992" top="0.35433070866141736" bottom="0.3937007874015748" header="0.15748031496062992" footer="0.15748031496062992"/>
  <pageSetup cellComments="asDisplayed" fitToHeight="2" fitToWidth="1" horizontalDpi="300" verticalDpi="300" orientation="landscape" paperSize="9" scale="85" r:id="rId1"/>
  <headerFooter alignWithMargins="0">
    <oddHeader>&amp;C&amp;A</oddHeader>
    <oddFooter>&amp;LMateriale sanitario&amp;RPagina &amp;P di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11"/>
  <sheetViews>
    <sheetView showGridLines="0" zoomScale="75" zoomScaleNormal="75" zoomScaleSheetLayoutView="75" workbookViewId="0" topLeftCell="A7">
      <pane xSplit="1" topLeftCell="E1" activePane="topRight" state="frozen"/>
      <selection pane="topLeft" activeCell="A1" sqref="A1"/>
      <selection pane="topRight" activeCell="J23" sqref="J23"/>
    </sheetView>
  </sheetViews>
  <sheetFormatPr defaultColWidth="8.8515625" defaultRowHeight="12.75"/>
  <cols>
    <col min="1" max="1" width="7.28125" style="187" customWidth="1"/>
    <col min="2" max="2" width="11.421875" style="187" customWidth="1"/>
    <col min="3" max="3" width="64.421875" style="104" customWidth="1"/>
    <col min="4" max="4" width="9.00390625" style="91" customWidth="1"/>
    <col min="5" max="5" width="10.00390625" style="112" customWidth="1"/>
    <col min="6" max="6" width="10.57421875" style="91" customWidth="1"/>
    <col min="7" max="7" width="8.00390625" style="91" customWidth="1"/>
    <col min="8" max="8" width="12.140625" style="91" customWidth="1"/>
    <col min="9" max="9" width="12.140625" style="185" customWidth="1"/>
    <col min="10" max="10" width="4.7109375" style="119" customWidth="1"/>
    <col min="11" max="11" width="6.421875" style="91" customWidth="1"/>
    <col min="12" max="12" width="9.8515625" style="91" customWidth="1"/>
    <col min="13" max="16384" width="8.8515625" style="91" customWidth="1"/>
  </cols>
  <sheetData>
    <row r="1" spans="1:12" ht="84.75" customHeight="1">
      <c r="A1" s="51" t="s">
        <v>1228</v>
      </c>
      <c r="B1" s="51" t="s">
        <v>475</v>
      </c>
      <c r="C1" s="133" t="s">
        <v>1226</v>
      </c>
      <c r="D1" s="51" t="s">
        <v>230</v>
      </c>
      <c r="E1" s="89" t="s">
        <v>1398</v>
      </c>
      <c r="F1" s="134" t="s">
        <v>476</v>
      </c>
      <c r="G1" s="134" t="s">
        <v>477</v>
      </c>
      <c r="H1" s="134" t="s">
        <v>1399</v>
      </c>
      <c r="I1" s="177" t="s">
        <v>564</v>
      </c>
      <c r="J1" s="135" t="s">
        <v>1171</v>
      </c>
      <c r="K1" s="134" t="s">
        <v>1172</v>
      </c>
      <c r="L1" s="51" t="s">
        <v>77</v>
      </c>
    </row>
    <row r="2" spans="1:12" ht="56.25" customHeight="1">
      <c r="A2" s="616">
        <v>9</v>
      </c>
      <c r="B2" s="178" t="s">
        <v>1567</v>
      </c>
      <c r="C2" s="105" t="s">
        <v>161</v>
      </c>
      <c r="D2" s="51">
        <v>1000</v>
      </c>
      <c r="E2" s="617">
        <f>63000*0.06</f>
        <v>3780</v>
      </c>
      <c r="F2" s="51" t="s">
        <v>897</v>
      </c>
      <c r="G2" s="51">
        <v>0.053</v>
      </c>
      <c r="H2" s="89">
        <f aca="true" t="shared" si="0" ref="H2:H7">+D2*G2</f>
        <v>53</v>
      </c>
      <c r="I2" s="615">
        <f>SUM(H2:H7)</f>
        <v>3339</v>
      </c>
      <c r="J2" s="114">
        <v>0.2</v>
      </c>
      <c r="K2" s="51">
        <v>100</v>
      </c>
      <c r="L2" s="614" t="s">
        <v>894</v>
      </c>
    </row>
    <row r="3" spans="1:12" ht="56.25" customHeight="1">
      <c r="A3" s="616"/>
      <c r="B3" s="178" t="s">
        <v>1567</v>
      </c>
      <c r="C3" s="105" t="s">
        <v>317</v>
      </c>
      <c r="D3" s="51">
        <v>6000</v>
      </c>
      <c r="E3" s="617"/>
      <c r="F3" s="51" t="s">
        <v>898</v>
      </c>
      <c r="G3" s="51">
        <v>0.053</v>
      </c>
      <c r="H3" s="89">
        <f t="shared" si="0"/>
        <v>318</v>
      </c>
      <c r="I3" s="615"/>
      <c r="J3" s="114">
        <v>0.2</v>
      </c>
      <c r="K3" s="51">
        <v>100</v>
      </c>
      <c r="L3" s="614"/>
    </row>
    <row r="4" spans="1:12" ht="56.25" customHeight="1">
      <c r="A4" s="616"/>
      <c r="B4" s="178" t="s">
        <v>1567</v>
      </c>
      <c r="C4" s="105" t="s">
        <v>1370</v>
      </c>
      <c r="D4" s="51">
        <v>20000</v>
      </c>
      <c r="E4" s="617"/>
      <c r="F4" s="51" t="s">
        <v>899</v>
      </c>
      <c r="G4" s="51">
        <v>0.053</v>
      </c>
      <c r="H4" s="89">
        <f t="shared" si="0"/>
        <v>1060</v>
      </c>
      <c r="I4" s="615"/>
      <c r="J4" s="114">
        <v>0.2</v>
      </c>
      <c r="K4" s="51">
        <v>100</v>
      </c>
      <c r="L4" s="614"/>
    </row>
    <row r="5" spans="1:12" ht="56.25" customHeight="1">
      <c r="A5" s="616"/>
      <c r="B5" s="178" t="s">
        <v>1567</v>
      </c>
      <c r="C5" s="105" t="s">
        <v>240</v>
      </c>
      <c r="D5" s="51">
        <v>20000</v>
      </c>
      <c r="E5" s="617"/>
      <c r="F5" s="51" t="s">
        <v>900</v>
      </c>
      <c r="G5" s="51">
        <v>0.053</v>
      </c>
      <c r="H5" s="89">
        <f t="shared" si="0"/>
        <v>1060</v>
      </c>
      <c r="I5" s="615"/>
      <c r="J5" s="114">
        <v>0.2</v>
      </c>
      <c r="K5" s="51">
        <v>100</v>
      </c>
      <c r="L5" s="614"/>
    </row>
    <row r="6" spans="1:12" ht="56.25" customHeight="1">
      <c r="A6" s="616"/>
      <c r="B6" s="178" t="s">
        <v>1567</v>
      </c>
      <c r="C6" s="105" t="s">
        <v>1593</v>
      </c>
      <c r="D6" s="51">
        <v>15000</v>
      </c>
      <c r="E6" s="617"/>
      <c r="F6" s="51" t="s">
        <v>901</v>
      </c>
      <c r="G6" s="51">
        <v>0.053</v>
      </c>
      <c r="H6" s="89">
        <f t="shared" si="0"/>
        <v>795</v>
      </c>
      <c r="I6" s="615"/>
      <c r="J6" s="114">
        <v>0.2</v>
      </c>
      <c r="K6" s="51">
        <v>100</v>
      </c>
      <c r="L6" s="614"/>
    </row>
    <row r="7" spans="1:12" ht="56.25" customHeight="1">
      <c r="A7" s="616"/>
      <c r="B7" s="178" t="s">
        <v>1567</v>
      </c>
      <c r="C7" s="105" t="s">
        <v>1594</v>
      </c>
      <c r="D7" s="51">
        <v>1000</v>
      </c>
      <c r="E7" s="617"/>
      <c r="F7" s="51" t="s">
        <v>902</v>
      </c>
      <c r="G7" s="51">
        <v>0.053</v>
      </c>
      <c r="H7" s="89">
        <f t="shared" si="0"/>
        <v>53</v>
      </c>
      <c r="I7" s="615"/>
      <c r="J7" s="114">
        <v>0.2</v>
      </c>
      <c r="K7" s="51">
        <v>100</v>
      </c>
      <c r="L7" s="614"/>
    </row>
    <row r="8" spans="1:12" ht="9" customHeight="1">
      <c r="A8" s="210"/>
      <c r="B8" s="210"/>
      <c r="C8" s="211"/>
      <c r="D8" s="212"/>
      <c r="E8" s="213"/>
      <c r="F8" s="212"/>
      <c r="G8" s="212"/>
      <c r="H8" s="212"/>
      <c r="I8" s="214"/>
      <c r="J8" s="215"/>
      <c r="K8" s="212"/>
      <c r="L8" s="212"/>
    </row>
    <row r="9" spans="1:12" ht="44.25" customHeight="1">
      <c r="A9" s="616">
        <v>10</v>
      </c>
      <c r="B9" s="178" t="s">
        <v>388</v>
      </c>
      <c r="C9" s="105" t="s">
        <v>263</v>
      </c>
      <c r="D9" s="51">
        <v>100</v>
      </c>
      <c r="E9" s="617">
        <f>(100*22.77)+(300*22.77)</f>
        <v>9108</v>
      </c>
      <c r="F9" s="110" t="s">
        <v>688</v>
      </c>
      <c r="G9" s="126">
        <v>18.5</v>
      </c>
      <c r="H9" s="126">
        <f>SUM(G9*D9)</f>
        <v>1850</v>
      </c>
      <c r="I9" s="613">
        <f>SUM(H9:H10)</f>
        <v>7400</v>
      </c>
      <c r="J9" s="111">
        <v>0.2</v>
      </c>
      <c r="K9" s="110">
        <v>10</v>
      </c>
      <c r="L9" s="614" t="s">
        <v>687</v>
      </c>
    </row>
    <row r="10" spans="1:12" ht="44.25" customHeight="1">
      <c r="A10" s="616"/>
      <c r="B10" s="178" t="s">
        <v>388</v>
      </c>
      <c r="C10" s="105" t="s">
        <v>462</v>
      </c>
      <c r="D10" s="51" t="s">
        <v>1371</v>
      </c>
      <c r="E10" s="617"/>
      <c r="F10" s="110" t="s">
        <v>689</v>
      </c>
      <c r="G10" s="126">
        <v>18.5</v>
      </c>
      <c r="H10" s="126">
        <v>5550</v>
      </c>
      <c r="I10" s="613"/>
      <c r="J10" s="111">
        <v>0.2</v>
      </c>
      <c r="K10" s="110">
        <v>10</v>
      </c>
      <c r="L10" s="614"/>
    </row>
    <row r="11" ht="12.75">
      <c r="I11" s="185">
        <f>SUM(I2:I10)</f>
        <v>10739</v>
      </c>
    </row>
    <row r="12" ht="3.75" customHeight="1"/>
  </sheetData>
  <mergeCells count="8">
    <mergeCell ref="A9:A10"/>
    <mergeCell ref="E9:E10"/>
    <mergeCell ref="A2:A7"/>
    <mergeCell ref="E2:E7"/>
    <mergeCell ref="I9:I10"/>
    <mergeCell ref="L2:L7"/>
    <mergeCell ref="L9:L10"/>
    <mergeCell ref="I2:I7"/>
  </mergeCells>
  <printOptions/>
  <pageMargins left="0.17" right="0.17" top="0.36" bottom="0.41" header="0.17" footer="0.17"/>
  <pageSetup cellComments="asDisplayed" fitToHeight="2" fitToWidth="1" horizontalDpi="300" verticalDpi="300" orientation="landscape" paperSize="9" scale="88" r:id="rId1"/>
  <headerFooter alignWithMargins="0">
    <oddHeader>&amp;C&amp;A</oddHeader>
    <oddFooter>&amp;LMateriale sanitario&amp;RPagina &amp;P di &amp;N</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L42"/>
  <sheetViews>
    <sheetView showGridLines="0" zoomScale="75" zoomScaleNormal="75" zoomScaleSheetLayoutView="75" workbookViewId="0" topLeftCell="A25">
      <pane xSplit="1" topLeftCell="F1" activePane="topRight" state="frozen"/>
      <selection pane="topLeft" activeCell="C16" sqref="C16"/>
      <selection pane="topRight" activeCell="N40" sqref="N40"/>
    </sheetView>
  </sheetViews>
  <sheetFormatPr defaultColWidth="8.8515625" defaultRowHeight="12.75"/>
  <cols>
    <col min="1" max="1" width="7.28125" style="187" customWidth="1"/>
    <col min="2" max="2" width="13.00390625" style="187" customWidth="1"/>
    <col min="3" max="3" width="64.8515625" style="104" customWidth="1"/>
    <col min="4" max="4" width="8.57421875" style="91" customWidth="1"/>
    <col min="5" max="5" width="13.140625" style="112" bestFit="1" customWidth="1"/>
    <col min="6" max="6" width="12.7109375" style="91" customWidth="1"/>
    <col min="7" max="7" width="10.57421875" style="91" customWidth="1"/>
    <col min="8" max="8" width="12.140625" style="91" customWidth="1"/>
    <col min="9" max="9" width="12.140625" style="185" customWidth="1"/>
    <col min="10" max="10" width="4.57421875" style="119" customWidth="1"/>
    <col min="11" max="11" width="5.7109375" style="91" customWidth="1"/>
    <col min="12" max="12" width="14.8515625" style="91" customWidth="1"/>
    <col min="13" max="16384" width="8.8515625" style="91" customWidth="1"/>
  </cols>
  <sheetData>
    <row r="1" spans="1:12" s="51" customFormat="1" ht="84.75" customHeight="1">
      <c r="A1" s="51" t="s">
        <v>1228</v>
      </c>
      <c r="B1" s="51" t="s">
        <v>475</v>
      </c>
      <c r="C1" s="133" t="s">
        <v>1226</v>
      </c>
      <c r="D1" s="51" t="s">
        <v>230</v>
      </c>
      <c r="E1" s="89" t="s">
        <v>1398</v>
      </c>
      <c r="F1" s="134" t="s">
        <v>476</v>
      </c>
      <c r="G1" s="134" t="s">
        <v>477</v>
      </c>
      <c r="H1" s="134" t="s">
        <v>1399</v>
      </c>
      <c r="I1" s="177" t="s">
        <v>564</v>
      </c>
      <c r="J1" s="135" t="s">
        <v>1171</v>
      </c>
      <c r="K1" s="134" t="s">
        <v>1172</v>
      </c>
      <c r="L1" s="51" t="s">
        <v>77</v>
      </c>
    </row>
    <row r="2" spans="1:12" s="51" customFormat="1" ht="12.75">
      <c r="A2" s="178">
        <v>330</v>
      </c>
      <c r="B2" s="178" t="s">
        <v>1187</v>
      </c>
      <c r="C2" s="105" t="s">
        <v>516</v>
      </c>
      <c r="D2" s="51">
        <v>30</v>
      </c>
      <c r="E2" s="89">
        <v>1099.17</v>
      </c>
      <c r="F2" s="51" t="s">
        <v>918</v>
      </c>
      <c r="G2" s="51">
        <v>28.5</v>
      </c>
      <c r="H2" s="89">
        <f>+D2*G2</f>
        <v>855</v>
      </c>
      <c r="I2" s="177">
        <v>855</v>
      </c>
      <c r="J2" s="114">
        <v>0.2</v>
      </c>
      <c r="K2" s="51">
        <v>10</v>
      </c>
      <c r="L2" s="110" t="s">
        <v>894</v>
      </c>
    </row>
    <row r="3" spans="1:12" s="212" customFormat="1" ht="9" customHeight="1">
      <c r="A3" s="210"/>
      <c r="B3" s="210"/>
      <c r="C3" s="211"/>
      <c r="E3" s="213"/>
      <c r="I3" s="214"/>
      <c r="J3" s="215"/>
      <c r="L3" s="252"/>
    </row>
    <row r="4" spans="1:12" s="51" customFormat="1" ht="28.5" customHeight="1">
      <c r="A4" s="178">
        <v>331</v>
      </c>
      <c r="B4" s="178" t="s">
        <v>1187</v>
      </c>
      <c r="C4" s="115" t="s">
        <v>1380</v>
      </c>
      <c r="D4" s="51">
        <v>30</v>
      </c>
      <c r="E4" s="89">
        <v>960</v>
      </c>
      <c r="F4" s="110" t="s">
        <v>746</v>
      </c>
      <c r="G4" s="86">
        <v>22</v>
      </c>
      <c r="H4" s="86">
        <f>G4*D4</f>
        <v>660</v>
      </c>
      <c r="I4" s="176">
        <f>SUM(H4)</f>
        <v>660</v>
      </c>
      <c r="J4" s="111">
        <v>0.2</v>
      </c>
      <c r="K4" s="110" t="s">
        <v>743</v>
      </c>
      <c r="L4" s="51" t="s">
        <v>733</v>
      </c>
    </row>
    <row r="5" spans="1:10" s="212" customFormat="1" ht="9" customHeight="1">
      <c r="A5" s="210"/>
      <c r="B5" s="210"/>
      <c r="C5" s="211"/>
      <c r="E5" s="213"/>
      <c r="I5" s="214"/>
      <c r="J5" s="215"/>
    </row>
    <row r="6" spans="1:12" s="51" customFormat="1" ht="39.75" customHeight="1">
      <c r="A6" s="178">
        <v>332</v>
      </c>
      <c r="B6" s="178" t="s">
        <v>1187</v>
      </c>
      <c r="C6" s="115" t="s">
        <v>1381</v>
      </c>
      <c r="D6" s="51">
        <v>30</v>
      </c>
      <c r="E6" s="89">
        <v>960</v>
      </c>
      <c r="F6" s="110" t="s">
        <v>747</v>
      </c>
      <c r="G6" s="86">
        <v>22</v>
      </c>
      <c r="H6" s="86">
        <f>G6*D6</f>
        <v>660</v>
      </c>
      <c r="I6" s="176">
        <f>SUM(H6)</f>
        <v>660</v>
      </c>
      <c r="J6" s="111">
        <v>0.2</v>
      </c>
      <c r="K6" s="110" t="s">
        <v>743</v>
      </c>
      <c r="L6" s="51" t="s">
        <v>733</v>
      </c>
    </row>
    <row r="7" spans="1:10" s="212" customFormat="1" ht="9" customHeight="1">
      <c r="A7" s="210"/>
      <c r="B7" s="210"/>
      <c r="C7" s="211"/>
      <c r="E7" s="213"/>
      <c r="I7" s="214"/>
      <c r="J7" s="215"/>
    </row>
    <row r="8" spans="1:12" s="51" customFormat="1" ht="12.75">
      <c r="A8" s="178">
        <v>333</v>
      </c>
      <c r="B8" s="178" t="s">
        <v>1186</v>
      </c>
      <c r="C8" s="105" t="s">
        <v>1571</v>
      </c>
      <c r="D8" s="51">
        <v>50</v>
      </c>
      <c r="E8" s="89">
        <v>276.58</v>
      </c>
      <c r="F8" s="51" t="s">
        <v>919</v>
      </c>
      <c r="G8" s="51">
        <v>4.95</v>
      </c>
      <c r="H8" s="89">
        <f>+D8*G8</f>
        <v>247.5</v>
      </c>
      <c r="I8" s="177">
        <v>247.5</v>
      </c>
      <c r="J8" s="114">
        <v>0.2</v>
      </c>
      <c r="K8" s="51">
        <v>10</v>
      </c>
      <c r="L8" s="110" t="s">
        <v>894</v>
      </c>
    </row>
    <row r="9" spans="1:10" s="212" customFormat="1" ht="9" customHeight="1">
      <c r="A9" s="210"/>
      <c r="B9" s="210"/>
      <c r="C9" s="211"/>
      <c r="E9" s="213"/>
      <c r="I9" s="214"/>
      <c r="J9" s="215"/>
    </row>
    <row r="10" spans="1:12" s="51" customFormat="1" ht="12.75">
      <c r="A10" s="178">
        <v>334</v>
      </c>
      <c r="B10" s="178" t="s">
        <v>1186</v>
      </c>
      <c r="C10" s="105" t="s">
        <v>1572</v>
      </c>
      <c r="D10" s="51">
        <v>50</v>
      </c>
      <c r="E10" s="89">
        <v>276.58</v>
      </c>
      <c r="F10" s="51" t="s">
        <v>920</v>
      </c>
      <c r="G10" s="51">
        <v>4.95</v>
      </c>
      <c r="H10" s="89">
        <f>+D10*G10</f>
        <v>247.5</v>
      </c>
      <c r="I10" s="177">
        <v>247.5</v>
      </c>
      <c r="J10" s="114">
        <v>0.2</v>
      </c>
      <c r="K10" s="51">
        <v>10</v>
      </c>
      <c r="L10" s="110" t="s">
        <v>894</v>
      </c>
    </row>
    <row r="11" spans="1:10" s="212" customFormat="1" ht="9" customHeight="1">
      <c r="A11" s="210"/>
      <c r="B11" s="210"/>
      <c r="C11" s="211"/>
      <c r="E11" s="213"/>
      <c r="I11" s="214"/>
      <c r="J11" s="215"/>
    </row>
    <row r="12" spans="1:12" s="51" customFormat="1" ht="12.75">
      <c r="A12" s="178">
        <v>335</v>
      </c>
      <c r="B12" s="178" t="s">
        <v>1186</v>
      </c>
      <c r="C12" s="105" t="s">
        <v>1573</v>
      </c>
      <c r="D12" s="51">
        <v>50</v>
      </c>
      <c r="E12" s="89">
        <v>276.58</v>
      </c>
      <c r="F12" s="51" t="s">
        <v>921</v>
      </c>
      <c r="G12" s="51">
        <v>4.95</v>
      </c>
      <c r="H12" s="89">
        <f>+D12*G12</f>
        <v>247.5</v>
      </c>
      <c r="I12" s="177">
        <v>247.5</v>
      </c>
      <c r="J12" s="114">
        <v>0.2</v>
      </c>
      <c r="K12" s="51">
        <v>10</v>
      </c>
      <c r="L12" s="110" t="s">
        <v>894</v>
      </c>
    </row>
    <row r="13" spans="1:10" s="212" customFormat="1" ht="9" customHeight="1">
      <c r="A13" s="210"/>
      <c r="B13" s="210"/>
      <c r="C13" s="211"/>
      <c r="E13" s="213"/>
      <c r="I13" s="214"/>
      <c r="J13" s="215"/>
    </row>
    <row r="14" spans="1:12" s="110" customFormat="1" ht="12.75">
      <c r="A14" s="378">
        <v>336</v>
      </c>
      <c r="B14" s="378"/>
      <c r="C14" s="379" t="s">
        <v>512</v>
      </c>
      <c r="D14" s="110">
        <v>240</v>
      </c>
      <c r="E14" s="265">
        <v>226.32</v>
      </c>
      <c r="F14" s="110" t="s">
        <v>1080</v>
      </c>
      <c r="G14" s="110">
        <v>0.8</v>
      </c>
      <c r="H14" s="110">
        <v>192</v>
      </c>
      <c r="I14" s="176">
        <v>192</v>
      </c>
      <c r="J14" s="111">
        <v>0.2</v>
      </c>
      <c r="K14" s="110">
        <v>1</v>
      </c>
      <c r="L14" s="110" t="s">
        <v>1073</v>
      </c>
    </row>
    <row r="15" spans="1:10" s="259" customFormat="1" ht="9" customHeight="1">
      <c r="A15" s="253"/>
      <c r="B15" s="253"/>
      <c r="C15" s="487"/>
      <c r="E15" s="410"/>
      <c r="I15" s="411"/>
      <c r="J15" s="412"/>
    </row>
    <row r="16" spans="1:12" ht="17.25" customHeight="1">
      <c r="A16" s="169">
        <v>338</v>
      </c>
      <c r="B16" s="169"/>
      <c r="C16" s="103" t="s">
        <v>1536</v>
      </c>
      <c r="D16" s="108">
        <v>50</v>
      </c>
      <c r="E16" s="170">
        <v>15033.95</v>
      </c>
      <c r="F16" s="108" t="s">
        <v>405</v>
      </c>
      <c r="G16" s="108">
        <v>43</v>
      </c>
      <c r="H16" s="108"/>
      <c r="I16" s="167">
        <v>2150</v>
      </c>
      <c r="J16" s="186">
        <v>0.2</v>
      </c>
      <c r="K16" s="108">
        <v>1</v>
      </c>
      <c r="L16" s="108" t="s">
        <v>402</v>
      </c>
    </row>
    <row r="17" spans="1:12" ht="9" customHeight="1">
      <c r="A17" s="210"/>
      <c r="B17" s="210"/>
      <c r="C17" s="211"/>
      <c r="D17" s="212"/>
      <c r="E17" s="213"/>
      <c r="F17" s="212"/>
      <c r="G17" s="212"/>
      <c r="H17" s="212"/>
      <c r="I17" s="214"/>
      <c r="J17" s="266"/>
      <c r="K17" s="212"/>
      <c r="L17" s="212"/>
    </row>
    <row r="18" spans="1:12" ht="12.75">
      <c r="A18" s="178">
        <v>339</v>
      </c>
      <c r="B18" s="178" t="s">
        <v>303</v>
      </c>
      <c r="C18" s="105" t="s">
        <v>1444</v>
      </c>
      <c r="D18" s="109">
        <v>1500</v>
      </c>
      <c r="E18" s="89">
        <v>500.25</v>
      </c>
      <c r="F18" s="203" t="s">
        <v>978</v>
      </c>
      <c r="G18" s="199">
        <v>0.23</v>
      </c>
      <c r="H18" s="200">
        <f>+G18*D18</f>
        <v>345</v>
      </c>
      <c r="I18" s="171">
        <v>345</v>
      </c>
      <c r="J18" s="201">
        <v>0.2</v>
      </c>
      <c r="K18" s="198">
        <v>24</v>
      </c>
      <c r="L18" s="110" t="s">
        <v>950</v>
      </c>
    </row>
    <row r="19" spans="1:12" ht="9" customHeight="1">
      <c r="A19" s="210"/>
      <c r="B19" s="210"/>
      <c r="C19" s="211"/>
      <c r="D19" s="212"/>
      <c r="E19" s="213"/>
      <c r="F19" s="212"/>
      <c r="G19" s="212"/>
      <c r="H19" s="212"/>
      <c r="I19" s="214"/>
      <c r="J19" s="266"/>
      <c r="K19" s="212"/>
      <c r="L19" s="252"/>
    </row>
    <row r="20" spans="1:12" ht="25.5">
      <c r="A20" s="178">
        <v>340</v>
      </c>
      <c r="B20" s="178" t="s">
        <v>304</v>
      </c>
      <c r="C20" s="105" t="s">
        <v>418</v>
      </c>
      <c r="D20" s="109">
        <v>15000</v>
      </c>
      <c r="E20" s="89">
        <v>948.75</v>
      </c>
      <c r="F20" s="203" t="s">
        <v>979</v>
      </c>
      <c r="G20" s="199">
        <v>0.045</v>
      </c>
      <c r="H20" s="200">
        <f>+G20*D20</f>
        <v>675</v>
      </c>
      <c r="I20" s="171">
        <v>675</v>
      </c>
      <c r="J20" s="201">
        <v>0.2</v>
      </c>
      <c r="K20" s="198">
        <v>1000</v>
      </c>
      <c r="L20" s="110" t="s">
        <v>950</v>
      </c>
    </row>
    <row r="21" spans="1:12" ht="9" customHeight="1">
      <c r="A21" s="210"/>
      <c r="B21" s="210"/>
      <c r="C21" s="211"/>
      <c r="D21" s="212"/>
      <c r="E21" s="213"/>
      <c r="F21" s="212"/>
      <c r="G21" s="212"/>
      <c r="H21" s="212"/>
      <c r="I21" s="214"/>
      <c r="J21" s="266"/>
      <c r="K21" s="212"/>
      <c r="L21" s="252"/>
    </row>
    <row r="22" spans="1:12" ht="25.5">
      <c r="A22" s="178" t="s">
        <v>851</v>
      </c>
      <c r="B22" s="178" t="s">
        <v>304</v>
      </c>
      <c r="C22" s="105" t="s">
        <v>417</v>
      </c>
      <c r="D22" s="109">
        <v>50000</v>
      </c>
      <c r="E22" s="89">
        <v>9890</v>
      </c>
      <c r="F22" s="203" t="s">
        <v>980</v>
      </c>
      <c r="G22" s="199">
        <v>0.118</v>
      </c>
      <c r="H22" s="200">
        <f>+G22*D22</f>
        <v>5900</v>
      </c>
      <c r="I22" s="171">
        <v>5900</v>
      </c>
      <c r="J22" s="201">
        <v>0.2</v>
      </c>
      <c r="K22" s="198">
        <v>1000</v>
      </c>
      <c r="L22" s="110" t="s">
        <v>950</v>
      </c>
    </row>
    <row r="23" spans="1:12" ht="9" customHeight="1">
      <c r="A23" s="210"/>
      <c r="B23" s="210"/>
      <c r="C23" s="211"/>
      <c r="D23" s="212"/>
      <c r="E23" s="213"/>
      <c r="F23" s="212"/>
      <c r="G23" s="212"/>
      <c r="H23" s="212"/>
      <c r="I23" s="214"/>
      <c r="J23" s="266"/>
      <c r="K23" s="212"/>
      <c r="L23" s="212"/>
    </row>
    <row r="24" spans="1:12" ht="12.75">
      <c r="A24" s="178" t="s">
        <v>852</v>
      </c>
      <c r="B24" s="178"/>
      <c r="C24" s="105" t="s">
        <v>1141</v>
      </c>
      <c r="D24" s="51">
        <v>1000</v>
      </c>
      <c r="E24" s="89">
        <v>655.5</v>
      </c>
      <c r="F24" s="51">
        <v>13447</v>
      </c>
      <c r="G24" s="88">
        <v>0.5</v>
      </c>
      <c r="H24" s="160">
        <f>D24*G24</f>
        <v>500</v>
      </c>
      <c r="I24" s="177">
        <f>G24*D24</f>
        <v>500</v>
      </c>
      <c r="J24" s="114">
        <v>0.2</v>
      </c>
      <c r="K24" s="51">
        <v>100</v>
      </c>
      <c r="L24" s="51" t="s">
        <v>1549</v>
      </c>
    </row>
    <row r="25" spans="1:12" ht="9" customHeight="1">
      <c r="A25" s="210"/>
      <c r="B25" s="210"/>
      <c r="C25" s="211"/>
      <c r="D25" s="212"/>
      <c r="E25" s="213"/>
      <c r="F25" s="212"/>
      <c r="G25" s="212"/>
      <c r="H25" s="212"/>
      <c r="I25" s="214"/>
      <c r="J25" s="266"/>
      <c r="K25" s="212"/>
      <c r="L25" s="212"/>
    </row>
    <row r="26" spans="1:12" ht="25.5">
      <c r="A26" s="178" t="s">
        <v>853</v>
      </c>
      <c r="B26" s="178"/>
      <c r="C26" s="115" t="s">
        <v>616</v>
      </c>
      <c r="D26" s="51">
        <v>30</v>
      </c>
      <c r="E26" s="89">
        <f>30*3.47</f>
        <v>104.10000000000001</v>
      </c>
      <c r="F26" s="51" t="s">
        <v>922</v>
      </c>
      <c r="G26" s="51">
        <v>3</v>
      </c>
      <c r="H26" s="89">
        <f>+D26*G26</f>
        <v>90</v>
      </c>
      <c r="I26" s="177">
        <v>90</v>
      </c>
      <c r="J26" s="114">
        <v>0.2</v>
      </c>
      <c r="K26" s="51">
        <v>10</v>
      </c>
      <c r="L26" s="110" t="s">
        <v>894</v>
      </c>
    </row>
    <row r="27" spans="1:12" ht="9" customHeight="1">
      <c r="A27" s="413"/>
      <c r="B27" s="413"/>
      <c r="C27" s="271"/>
      <c r="D27" s="252"/>
      <c r="E27" s="256"/>
      <c r="F27" s="252"/>
      <c r="G27" s="252"/>
      <c r="H27" s="256"/>
      <c r="I27" s="257"/>
      <c r="J27" s="258"/>
      <c r="K27" s="252"/>
      <c r="L27" s="252"/>
    </row>
    <row r="28" spans="1:12" ht="25.5">
      <c r="A28" s="178" t="s">
        <v>854</v>
      </c>
      <c r="B28" s="178" t="s">
        <v>305</v>
      </c>
      <c r="C28" s="116" t="s">
        <v>221</v>
      </c>
      <c r="D28" s="51">
        <v>10</v>
      </c>
      <c r="E28" s="89">
        <v>1400</v>
      </c>
      <c r="F28" s="51" t="s">
        <v>1281</v>
      </c>
      <c r="G28" s="450">
        <v>250</v>
      </c>
      <c r="H28" s="450">
        <v>2500</v>
      </c>
      <c r="I28" s="419">
        <v>2500</v>
      </c>
      <c r="J28" s="114">
        <v>0.2</v>
      </c>
      <c r="K28" s="51">
        <v>5</v>
      </c>
      <c r="L28" s="51" t="s">
        <v>1277</v>
      </c>
    </row>
    <row r="29" spans="1:12" ht="9" customHeight="1">
      <c r="A29" s="210"/>
      <c r="B29" s="210"/>
      <c r="C29" s="211"/>
      <c r="D29" s="212"/>
      <c r="E29" s="213"/>
      <c r="F29" s="212"/>
      <c r="G29" s="212"/>
      <c r="H29" s="212"/>
      <c r="I29" s="214"/>
      <c r="J29" s="266"/>
      <c r="K29" s="212"/>
      <c r="L29" s="212"/>
    </row>
    <row r="30" spans="1:12" ht="25.5">
      <c r="A30" s="178" t="s">
        <v>855</v>
      </c>
      <c r="B30" s="178" t="s">
        <v>305</v>
      </c>
      <c r="C30" s="116" t="s">
        <v>220</v>
      </c>
      <c r="D30" s="51">
        <v>10</v>
      </c>
      <c r="E30" s="89">
        <v>1448</v>
      </c>
      <c r="F30" s="51" t="s">
        <v>1282</v>
      </c>
      <c r="G30" s="450">
        <v>250</v>
      </c>
      <c r="H30" s="450">
        <v>2500</v>
      </c>
      <c r="I30" s="419">
        <v>2500</v>
      </c>
      <c r="J30" s="114">
        <v>0.2</v>
      </c>
      <c r="K30" s="51">
        <v>5</v>
      </c>
      <c r="L30" s="51" t="s">
        <v>1277</v>
      </c>
    </row>
    <row r="31" spans="1:12" ht="9" customHeight="1">
      <c r="A31" s="210"/>
      <c r="B31" s="210"/>
      <c r="C31" s="211"/>
      <c r="D31" s="212"/>
      <c r="E31" s="213"/>
      <c r="F31" s="212"/>
      <c r="G31" s="212"/>
      <c r="H31" s="212"/>
      <c r="I31" s="214"/>
      <c r="J31" s="266"/>
      <c r="K31" s="212"/>
      <c r="L31" s="212"/>
    </row>
    <row r="32" spans="1:12" ht="25.5">
      <c r="A32" s="178" t="s">
        <v>856</v>
      </c>
      <c r="B32" s="178"/>
      <c r="C32" s="105" t="s">
        <v>1493</v>
      </c>
      <c r="D32" s="51">
        <v>10</v>
      </c>
      <c r="E32" s="89">
        <v>126.39</v>
      </c>
      <c r="F32" s="51">
        <v>22</v>
      </c>
      <c r="G32" s="88">
        <v>11.78</v>
      </c>
      <c r="H32" s="88">
        <v>117.8</v>
      </c>
      <c r="I32" s="177">
        <f>D32*G32</f>
        <v>117.8</v>
      </c>
      <c r="J32" s="114">
        <v>0.04</v>
      </c>
      <c r="K32" s="51">
        <v>5</v>
      </c>
      <c r="L32" s="51" t="s">
        <v>86</v>
      </c>
    </row>
    <row r="33" spans="1:12" ht="9" customHeight="1">
      <c r="A33" s="210"/>
      <c r="B33" s="210"/>
      <c r="C33" s="211"/>
      <c r="D33" s="212"/>
      <c r="E33" s="213"/>
      <c r="F33" s="212"/>
      <c r="G33" s="212"/>
      <c r="H33" s="212"/>
      <c r="I33" s="214"/>
      <c r="J33" s="266"/>
      <c r="K33" s="212"/>
      <c r="L33" s="212"/>
    </row>
    <row r="34" spans="1:12" ht="25.5">
      <c r="A34" s="178" t="s">
        <v>857</v>
      </c>
      <c r="B34" s="178"/>
      <c r="C34" s="116" t="s">
        <v>458</v>
      </c>
      <c r="D34" s="51">
        <v>20</v>
      </c>
      <c r="E34" s="89">
        <f>20*2.3</f>
        <v>46</v>
      </c>
      <c r="F34" s="124">
        <v>3235</v>
      </c>
      <c r="G34" s="125">
        <v>19.76</v>
      </c>
      <c r="H34" s="125">
        <f>G34*D34</f>
        <v>395.20000000000005</v>
      </c>
      <c r="I34" s="176">
        <f>H34</f>
        <v>395.20000000000005</v>
      </c>
      <c r="J34" s="114">
        <v>0.2</v>
      </c>
      <c r="K34" s="110" t="s">
        <v>158</v>
      </c>
      <c r="L34" s="51" t="s">
        <v>679</v>
      </c>
    </row>
    <row r="35" spans="1:12" ht="9" customHeight="1">
      <c r="A35" s="253"/>
      <c r="B35" s="253"/>
      <c r="C35" s="254"/>
      <c r="D35" s="259"/>
      <c r="E35" s="410"/>
      <c r="F35" s="259"/>
      <c r="G35" s="259"/>
      <c r="H35" s="259"/>
      <c r="I35" s="411"/>
      <c r="J35" s="447"/>
      <c r="K35" s="259"/>
      <c r="L35" s="212"/>
    </row>
    <row r="36" spans="1:12" ht="25.5">
      <c r="A36" s="178" t="s">
        <v>858</v>
      </c>
      <c r="B36" s="178" t="s">
        <v>376</v>
      </c>
      <c r="C36" s="105" t="s">
        <v>1121</v>
      </c>
      <c r="D36" s="109">
        <v>60</v>
      </c>
      <c r="E36" s="89">
        <v>17250</v>
      </c>
      <c r="F36" s="51" t="s">
        <v>699</v>
      </c>
      <c r="G36" s="88">
        <v>250</v>
      </c>
      <c r="H36" s="88">
        <v>1500</v>
      </c>
      <c r="I36" s="177">
        <v>15000</v>
      </c>
      <c r="J36" s="114">
        <v>0.2</v>
      </c>
      <c r="K36" s="51">
        <v>1</v>
      </c>
      <c r="L36" s="51" t="s">
        <v>687</v>
      </c>
    </row>
    <row r="39" ht="13.5" thickBot="1"/>
    <row r="40" spans="9:10" ht="13.5" thickBot="1">
      <c r="I40" s="579">
        <f>I2+I4+I6+I8+I10+I12+I14+I16+I18+I20+I22+I24+I26+I28+I30+I34+I36</f>
        <v>33164.7</v>
      </c>
      <c r="J40" s="113">
        <v>0.2</v>
      </c>
    </row>
    <row r="41" ht="12.75">
      <c r="J41" s="113"/>
    </row>
    <row r="42" spans="9:10" ht="12.75">
      <c r="I42" s="177">
        <v>117.8</v>
      </c>
      <c r="J42" s="113">
        <v>0.04</v>
      </c>
    </row>
  </sheetData>
  <printOptions horizontalCentered="1"/>
  <pageMargins left="0.15748031496062992" right="0.15748031496062992" top="0.35433070866141736" bottom="0.3937007874015748" header="0.15748031496062992" footer="0.15748031496062992"/>
  <pageSetup cellComments="asDisplayed" fitToHeight="2" fitToWidth="1" horizontalDpi="300" verticalDpi="300" orientation="landscape" paperSize="9" scale="81" r:id="rId1"/>
  <headerFooter alignWithMargins="0">
    <oddHeader>&amp;C&amp;A</oddHeader>
    <oddFooter>&amp;LMateriale sanitario&amp;RPagina &amp;P di &amp;N</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O34"/>
  <sheetViews>
    <sheetView showGridLines="0" zoomScale="75" zoomScaleNormal="75" zoomScaleSheetLayoutView="75" workbookViewId="0" topLeftCell="E16">
      <selection activeCell="O32" sqref="O32"/>
    </sheetView>
  </sheetViews>
  <sheetFormatPr defaultColWidth="8.8515625" defaultRowHeight="12.75"/>
  <cols>
    <col min="1" max="1" width="7.28125" style="187" customWidth="1"/>
    <col min="2" max="2" width="13.00390625" style="187" customWidth="1"/>
    <col min="3" max="3" width="77.421875" style="104" customWidth="1"/>
    <col min="4" max="4" width="7.7109375" style="91" customWidth="1"/>
    <col min="5" max="5" width="11.57421875" style="112" customWidth="1"/>
    <col min="6" max="6" width="15.140625" style="91" customWidth="1"/>
    <col min="7" max="7" width="9.00390625" style="91" customWidth="1"/>
    <col min="8" max="8" width="12.140625" style="91" customWidth="1"/>
    <col min="9" max="9" width="12.140625" style="185" customWidth="1"/>
    <col min="10" max="10" width="4.57421875" style="113" customWidth="1"/>
    <col min="11" max="11" width="7.00390625" style="91" customWidth="1"/>
    <col min="12" max="12" width="12.00390625" style="91" customWidth="1"/>
    <col min="13" max="16384" width="8.8515625" style="91" customWidth="1"/>
  </cols>
  <sheetData>
    <row r="1" spans="1:15" s="189" customFormat="1" ht="84.75" customHeight="1" thickTop="1">
      <c r="A1" s="457" t="s">
        <v>1228</v>
      </c>
      <c r="B1" s="458" t="s">
        <v>475</v>
      </c>
      <c r="C1" s="390" t="s">
        <v>1226</v>
      </c>
      <c r="D1" s="459" t="s">
        <v>230</v>
      </c>
      <c r="E1" s="460" t="s">
        <v>1398</v>
      </c>
      <c r="F1" s="461" t="s">
        <v>476</v>
      </c>
      <c r="G1" s="461" t="s">
        <v>477</v>
      </c>
      <c r="H1" s="461" t="s">
        <v>1399</v>
      </c>
      <c r="I1" s="462" t="s">
        <v>564</v>
      </c>
      <c r="J1" s="463" t="s">
        <v>1171</v>
      </c>
      <c r="K1" s="466" t="s">
        <v>1172</v>
      </c>
      <c r="L1" s="110" t="s">
        <v>77</v>
      </c>
      <c r="M1" s="464"/>
      <c r="N1" s="465"/>
      <c r="O1" s="464"/>
    </row>
    <row r="2" spans="1:12" s="51" customFormat="1" ht="57" customHeight="1">
      <c r="A2" s="178" t="s">
        <v>861</v>
      </c>
      <c r="B2" s="178" t="s">
        <v>1202</v>
      </c>
      <c r="C2" s="105" t="s">
        <v>385</v>
      </c>
      <c r="D2" s="51">
        <v>1</v>
      </c>
      <c r="E2" s="89">
        <v>880</v>
      </c>
      <c r="F2" s="110" t="s">
        <v>1320</v>
      </c>
      <c r="G2" s="125">
        <v>800</v>
      </c>
      <c r="H2" s="125">
        <f>G2*D2</f>
        <v>800</v>
      </c>
      <c r="I2" s="176">
        <f>SUM(H2)</f>
        <v>800</v>
      </c>
      <c r="J2" s="111">
        <v>0.04</v>
      </c>
      <c r="K2" s="110">
        <v>1</v>
      </c>
      <c r="L2" s="51" t="s">
        <v>1313</v>
      </c>
    </row>
    <row r="3" spans="1:15" s="252" customFormat="1" ht="9" customHeight="1">
      <c r="A3" s="413"/>
      <c r="B3" s="413"/>
      <c r="C3" s="277"/>
      <c r="E3" s="256"/>
      <c r="I3" s="257"/>
      <c r="J3" s="258"/>
      <c r="L3" s="212"/>
      <c r="M3" s="212"/>
      <c r="N3" s="212"/>
      <c r="O3" s="212"/>
    </row>
    <row r="4" spans="1:12" s="51" customFormat="1" ht="38.25" customHeight="1">
      <c r="A4" s="178" t="s">
        <v>862</v>
      </c>
      <c r="B4" s="178" t="s">
        <v>1202</v>
      </c>
      <c r="C4" s="105" t="s">
        <v>1356</v>
      </c>
      <c r="D4" s="51">
        <v>1</v>
      </c>
      <c r="E4" s="89">
        <v>880</v>
      </c>
      <c r="F4" s="110" t="s">
        <v>1321</v>
      </c>
      <c r="G4" s="125">
        <v>800</v>
      </c>
      <c r="H4" s="125">
        <f>G4*D4</f>
        <v>800</v>
      </c>
      <c r="I4" s="176">
        <f>SUM(H4)</f>
        <v>800</v>
      </c>
      <c r="J4" s="111">
        <v>0.04</v>
      </c>
      <c r="K4" s="110">
        <v>1</v>
      </c>
      <c r="L4" s="51" t="s">
        <v>1313</v>
      </c>
    </row>
    <row r="5" spans="1:15" s="252" customFormat="1" ht="9" customHeight="1">
      <c r="A5" s="413"/>
      <c r="B5" s="413"/>
      <c r="C5" s="277"/>
      <c r="E5" s="256"/>
      <c r="I5" s="257"/>
      <c r="J5" s="258"/>
      <c r="L5" s="212"/>
      <c r="M5" s="212"/>
      <c r="N5" s="212"/>
      <c r="O5" s="212"/>
    </row>
    <row r="6" spans="1:12" s="51" customFormat="1" ht="40.5" customHeight="1">
      <c r="A6" s="178" t="s">
        <v>863</v>
      </c>
      <c r="B6" s="178" t="s">
        <v>1202</v>
      </c>
      <c r="C6" s="105" t="s">
        <v>1357</v>
      </c>
      <c r="D6" s="51">
        <v>1</v>
      </c>
      <c r="E6" s="89">
        <v>880</v>
      </c>
      <c r="F6" s="110" t="s">
        <v>1322</v>
      </c>
      <c r="G6" s="125">
        <v>800</v>
      </c>
      <c r="H6" s="125">
        <f>G6*D6</f>
        <v>800</v>
      </c>
      <c r="I6" s="176">
        <f>SUM(H6)</f>
        <v>800</v>
      </c>
      <c r="J6" s="111">
        <v>0.04</v>
      </c>
      <c r="K6" s="110">
        <v>1</v>
      </c>
      <c r="L6" s="51" t="s">
        <v>1313</v>
      </c>
    </row>
    <row r="7" spans="1:15" s="252" customFormat="1" ht="9" customHeight="1">
      <c r="A7" s="413"/>
      <c r="B7" s="413"/>
      <c r="C7" s="277"/>
      <c r="E7" s="256"/>
      <c r="I7" s="257"/>
      <c r="J7" s="258"/>
      <c r="L7" s="212"/>
      <c r="M7" s="212"/>
      <c r="N7" s="212"/>
      <c r="O7" s="212"/>
    </row>
    <row r="8" spans="1:12" s="51" customFormat="1" ht="42" customHeight="1">
      <c r="A8" s="178" t="s">
        <v>864</v>
      </c>
      <c r="B8" s="178" t="s">
        <v>1202</v>
      </c>
      <c r="C8" s="379" t="s">
        <v>327</v>
      </c>
      <c r="D8" s="51">
        <v>1</v>
      </c>
      <c r="E8" s="89">
        <v>1000</v>
      </c>
      <c r="F8" s="110" t="s">
        <v>1323</v>
      </c>
      <c r="G8" s="125">
        <v>990</v>
      </c>
      <c r="H8" s="125">
        <f>G8*D8</f>
        <v>990</v>
      </c>
      <c r="I8" s="176">
        <f>SUM(H8)</f>
        <v>990</v>
      </c>
      <c r="J8" s="111">
        <v>0.04</v>
      </c>
      <c r="K8" s="110">
        <v>1</v>
      </c>
      <c r="L8" s="51" t="s">
        <v>1313</v>
      </c>
    </row>
    <row r="9" spans="1:15" s="252" customFormat="1" ht="9" customHeight="1">
      <c r="A9" s="413"/>
      <c r="B9" s="413"/>
      <c r="C9" s="455"/>
      <c r="E9" s="256"/>
      <c r="I9" s="257"/>
      <c r="J9" s="258"/>
      <c r="L9" s="212"/>
      <c r="M9" s="212"/>
      <c r="N9" s="212"/>
      <c r="O9" s="212"/>
    </row>
    <row r="10" spans="1:12" s="51" customFormat="1" ht="33" customHeight="1">
      <c r="A10" s="178" t="s">
        <v>865</v>
      </c>
      <c r="B10" s="178" t="s">
        <v>1201</v>
      </c>
      <c r="C10" s="105" t="s">
        <v>1424</v>
      </c>
      <c r="D10" s="51">
        <v>1</v>
      </c>
      <c r="E10" s="89">
        <v>1000</v>
      </c>
      <c r="F10" s="110" t="s">
        <v>1324</v>
      </c>
      <c r="G10" s="125">
        <v>990</v>
      </c>
      <c r="H10" s="125">
        <f>G10*D10</f>
        <v>990</v>
      </c>
      <c r="I10" s="176">
        <f>SUM(H10)</f>
        <v>990</v>
      </c>
      <c r="J10" s="111">
        <v>0.04</v>
      </c>
      <c r="K10" s="110">
        <v>1</v>
      </c>
      <c r="L10" s="51" t="s">
        <v>1313</v>
      </c>
    </row>
    <row r="11" spans="1:15" s="252" customFormat="1" ht="9" customHeight="1">
      <c r="A11" s="413"/>
      <c r="B11" s="413"/>
      <c r="C11" s="277"/>
      <c r="E11" s="256"/>
      <c r="I11" s="257"/>
      <c r="J11" s="258"/>
      <c r="L11" s="212"/>
      <c r="M11" s="212"/>
      <c r="N11" s="212"/>
      <c r="O11" s="212"/>
    </row>
    <row r="12" spans="1:12" s="51" customFormat="1" ht="31.5" customHeight="1">
      <c r="A12" s="178" t="s">
        <v>866</v>
      </c>
      <c r="B12" s="178" t="s">
        <v>1201</v>
      </c>
      <c r="C12" s="105" t="s">
        <v>1426</v>
      </c>
      <c r="D12" s="51">
        <v>1</v>
      </c>
      <c r="E12" s="89">
        <v>1000</v>
      </c>
      <c r="F12" s="110" t="s">
        <v>1325</v>
      </c>
      <c r="G12" s="125">
        <v>990</v>
      </c>
      <c r="H12" s="125">
        <f>G12*D12</f>
        <v>990</v>
      </c>
      <c r="I12" s="176">
        <f>SUM(H12)</f>
        <v>990</v>
      </c>
      <c r="J12" s="111">
        <v>0.04</v>
      </c>
      <c r="K12" s="110">
        <v>1</v>
      </c>
      <c r="L12" s="51" t="s">
        <v>1313</v>
      </c>
    </row>
    <row r="13" spans="1:12" s="252" customFormat="1" ht="9" customHeight="1">
      <c r="A13" s="413"/>
      <c r="B13" s="413"/>
      <c r="C13" s="277"/>
      <c r="E13" s="256"/>
      <c r="I13" s="257"/>
      <c r="J13" s="258"/>
      <c r="L13" s="456"/>
    </row>
    <row r="14" spans="1:12" s="51" customFormat="1" ht="29.25" customHeight="1">
      <c r="A14" s="178" t="s">
        <v>867</v>
      </c>
      <c r="B14" s="178" t="s">
        <v>1201</v>
      </c>
      <c r="C14" s="105" t="s">
        <v>1425</v>
      </c>
      <c r="D14" s="51">
        <v>1</v>
      </c>
      <c r="E14" s="89">
        <v>1000</v>
      </c>
      <c r="F14" s="110" t="s">
        <v>1326</v>
      </c>
      <c r="G14" s="125">
        <v>990</v>
      </c>
      <c r="H14" s="125">
        <f>G14*D14</f>
        <v>990</v>
      </c>
      <c r="I14" s="176">
        <f>SUM(H14)</f>
        <v>990</v>
      </c>
      <c r="J14" s="111">
        <v>0.04</v>
      </c>
      <c r="K14" s="110">
        <v>1</v>
      </c>
      <c r="L14" s="51" t="s">
        <v>1313</v>
      </c>
    </row>
    <row r="15" spans="1:12" s="252" customFormat="1" ht="9" customHeight="1">
      <c r="A15" s="413"/>
      <c r="B15" s="413"/>
      <c r="C15" s="277"/>
      <c r="E15" s="256"/>
      <c r="I15" s="257"/>
      <c r="J15" s="258"/>
      <c r="L15" s="456"/>
    </row>
    <row r="16" spans="1:12" s="51" customFormat="1" ht="28.5" customHeight="1">
      <c r="A16" s="178" t="s">
        <v>868</v>
      </c>
      <c r="B16" s="178"/>
      <c r="C16" s="105" t="s">
        <v>191</v>
      </c>
      <c r="D16" s="51">
        <v>10</v>
      </c>
      <c r="E16" s="89">
        <v>1029.25</v>
      </c>
      <c r="F16" s="51" t="s">
        <v>1283</v>
      </c>
      <c r="G16" s="450">
        <v>92</v>
      </c>
      <c r="H16" s="450">
        <v>920</v>
      </c>
      <c r="I16" s="419">
        <v>920</v>
      </c>
      <c r="J16" s="114">
        <v>0.2</v>
      </c>
      <c r="K16" s="51">
        <v>1</v>
      </c>
      <c r="L16" s="51" t="s">
        <v>1277</v>
      </c>
    </row>
    <row r="17" spans="1:12" s="252" customFormat="1" ht="9" customHeight="1">
      <c r="A17" s="413"/>
      <c r="B17" s="413"/>
      <c r="C17" s="277"/>
      <c r="E17" s="256"/>
      <c r="I17" s="257"/>
      <c r="J17" s="258"/>
      <c r="L17" s="456"/>
    </row>
    <row r="18" spans="1:12" s="51" customFormat="1" ht="12.75">
      <c r="A18" s="178" t="s">
        <v>869</v>
      </c>
      <c r="B18" s="178"/>
      <c r="C18" s="105" t="s">
        <v>316</v>
      </c>
      <c r="D18" s="51">
        <v>50</v>
      </c>
      <c r="E18" s="89">
        <v>57.5</v>
      </c>
      <c r="F18" s="51" t="s">
        <v>700</v>
      </c>
      <c r="G18" s="88">
        <v>1.6</v>
      </c>
      <c r="H18" s="88">
        <f>SUM(G18*D18)</f>
        <v>80</v>
      </c>
      <c r="I18" s="177">
        <f>SUM(H18)</f>
        <v>80</v>
      </c>
      <c r="J18" s="114">
        <v>0.2</v>
      </c>
      <c r="K18" s="51">
        <v>10</v>
      </c>
      <c r="L18" s="51" t="s">
        <v>687</v>
      </c>
    </row>
    <row r="19" spans="1:15" s="252" customFormat="1" ht="9" customHeight="1">
      <c r="A19" s="413"/>
      <c r="B19" s="413"/>
      <c r="C19" s="277"/>
      <c r="E19" s="256"/>
      <c r="I19" s="257"/>
      <c r="J19" s="258"/>
      <c r="L19" s="212"/>
      <c r="M19" s="212"/>
      <c r="N19" s="212"/>
      <c r="O19" s="212"/>
    </row>
    <row r="20" spans="1:12" s="51" customFormat="1" ht="12.75">
      <c r="A20" s="178" t="s">
        <v>992</v>
      </c>
      <c r="B20" s="178"/>
      <c r="C20" s="105" t="s">
        <v>315</v>
      </c>
      <c r="D20" s="51">
        <v>50</v>
      </c>
      <c r="E20" s="89">
        <v>57.5</v>
      </c>
      <c r="F20" s="51" t="s">
        <v>701</v>
      </c>
      <c r="G20" s="88">
        <v>1.4</v>
      </c>
      <c r="H20" s="88">
        <f>SUM(G20*D20)</f>
        <v>70</v>
      </c>
      <c r="I20" s="177">
        <f>SUM(H20)</f>
        <v>70</v>
      </c>
      <c r="J20" s="114">
        <v>0.2</v>
      </c>
      <c r="K20" s="51">
        <v>10</v>
      </c>
      <c r="L20" s="51" t="s">
        <v>687</v>
      </c>
    </row>
    <row r="21" spans="1:10" s="212" customFormat="1" ht="9" customHeight="1">
      <c r="A21" s="210"/>
      <c r="B21" s="210"/>
      <c r="C21" s="211"/>
      <c r="E21" s="213"/>
      <c r="I21" s="214"/>
      <c r="J21" s="266"/>
    </row>
    <row r="22" spans="1:12" s="51" customFormat="1" ht="12.75">
      <c r="A22" s="178" t="s">
        <v>994</v>
      </c>
      <c r="B22" s="178"/>
      <c r="C22" s="105" t="s">
        <v>1064</v>
      </c>
      <c r="D22" s="51">
        <v>800</v>
      </c>
      <c r="E22" s="89">
        <v>75.44</v>
      </c>
      <c r="F22" s="203" t="s">
        <v>981</v>
      </c>
      <c r="G22" s="199">
        <v>0.043</v>
      </c>
      <c r="H22" s="200">
        <f>+G22*D22</f>
        <v>34.4</v>
      </c>
      <c r="I22" s="171">
        <v>34.4</v>
      </c>
      <c r="J22" s="201">
        <v>0.2</v>
      </c>
      <c r="K22" s="198">
        <v>100</v>
      </c>
      <c r="L22" s="110" t="s">
        <v>950</v>
      </c>
    </row>
    <row r="23" spans="1:10" s="212" customFormat="1" ht="9" customHeight="1">
      <c r="A23" s="210"/>
      <c r="B23" s="210"/>
      <c r="C23" s="211"/>
      <c r="E23" s="213"/>
      <c r="I23" s="214"/>
      <c r="J23" s="266"/>
    </row>
    <row r="24" spans="1:12" s="51" customFormat="1" ht="30" customHeight="1">
      <c r="A24" s="616">
        <v>363</v>
      </c>
      <c r="B24" s="178"/>
      <c r="C24" s="105" t="s">
        <v>511</v>
      </c>
      <c r="D24" s="51">
        <v>100</v>
      </c>
      <c r="E24" s="617">
        <v>22062</v>
      </c>
      <c r="F24" s="51" t="s">
        <v>490</v>
      </c>
      <c r="G24" s="207">
        <v>1.5</v>
      </c>
      <c r="H24" s="208">
        <f>D24*G24</f>
        <v>150</v>
      </c>
      <c r="I24" s="615">
        <v>17090</v>
      </c>
      <c r="J24" s="114">
        <v>0.2</v>
      </c>
      <c r="K24" s="51" t="s">
        <v>428</v>
      </c>
      <c r="L24" s="614" t="s">
        <v>425</v>
      </c>
    </row>
    <row r="25" spans="1:12" s="51" customFormat="1" ht="39.75" customHeight="1">
      <c r="A25" s="616"/>
      <c r="B25" s="178" t="s">
        <v>542</v>
      </c>
      <c r="C25" s="105" t="s">
        <v>184</v>
      </c>
      <c r="D25" s="109">
        <v>80000</v>
      </c>
      <c r="E25" s="617"/>
      <c r="F25" s="51" t="s">
        <v>491</v>
      </c>
      <c r="G25" s="207">
        <v>0.198</v>
      </c>
      <c r="H25" s="208">
        <f>D25*G25</f>
        <v>15840</v>
      </c>
      <c r="I25" s="615"/>
      <c r="J25" s="114">
        <v>0.2</v>
      </c>
      <c r="K25" s="51" t="s">
        <v>443</v>
      </c>
      <c r="L25" s="614"/>
    </row>
    <row r="26" spans="1:12" s="51" customFormat="1" ht="12.75">
      <c r="A26" s="616"/>
      <c r="B26" s="178" t="s">
        <v>374</v>
      </c>
      <c r="C26" s="105" t="s">
        <v>1396</v>
      </c>
      <c r="D26" s="51">
        <v>200</v>
      </c>
      <c r="E26" s="617"/>
      <c r="F26" s="51" t="s">
        <v>492</v>
      </c>
      <c r="G26" s="207">
        <v>0.5</v>
      </c>
      <c r="H26" s="208">
        <f>D26*G26</f>
        <v>100</v>
      </c>
      <c r="I26" s="615"/>
      <c r="J26" s="114">
        <v>0.2</v>
      </c>
      <c r="K26" s="51" t="s">
        <v>428</v>
      </c>
      <c r="L26" s="614"/>
    </row>
    <row r="27" spans="1:12" s="51" customFormat="1" ht="12.75">
      <c r="A27" s="616"/>
      <c r="B27" s="178" t="s">
        <v>367</v>
      </c>
      <c r="C27" s="105" t="s">
        <v>23</v>
      </c>
      <c r="D27" s="109">
        <v>100000</v>
      </c>
      <c r="E27" s="617"/>
      <c r="F27" s="51" t="s">
        <v>493</v>
      </c>
      <c r="G27" s="207">
        <v>0.01</v>
      </c>
      <c r="H27" s="208">
        <f>D27*G27</f>
        <v>1000</v>
      </c>
      <c r="I27" s="615"/>
      <c r="J27" s="114">
        <v>0.2</v>
      </c>
      <c r="K27" s="51" t="s">
        <v>448</v>
      </c>
      <c r="L27" s="614"/>
    </row>
    <row r="31" ht="13.5" thickBot="1"/>
    <row r="32" spans="9:10" ht="13.5" thickBot="1">
      <c r="I32" s="579">
        <f>I16+I18+I20+I22+I24</f>
        <v>18194.4</v>
      </c>
      <c r="J32" s="113">
        <v>0.2</v>
      </c>
    </row>
    <row r="33" ht="13.5" thickBot="1"/>
    <row r="34" spans="9:10" ht="13.5" thickBot="1">
      <c r="I34" s="579">
        <f>I2+I4+I6+I8+I10+I12+I14</f>
        <v>6360</v>
      </c>
      <c r="J34" s="113">
        <v>0.04</v>
      </c>
    </row>
  </sheetData>
  <mergeCells count="4">
    <mergeCell ref="A24:A27"/>
    <mergeCell ref="E24:E27"/>
    <mergeCell ref="I24:I27"/>
    <mergeCell ref="L24:L27"/>
  </mergeCells>
  <printOptions/>
  <pageMargins left="0.17" right="0.17" top="0.36" bottom="0.41" header="0.17" footer="0.17"/>
  <pageSetup cellComments="asDisplayed" fitToHeight="1" fitToWidth="1" horizontalDpi="300" verticalDpi="300" orientation="landscape" paperSize="9" scale="77" r:id="rId1"/>
  <headerFooter alignWithMargins="0">
    <oddHeader>&amp;C&amp;A</oddHeader>
    <oddFooter>&amp;LMateriale sanitario&amp;RPagina &amp;P di &amp;N</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N39"/>
  <sheetViews>
    <sheetView showGridLines="0" zoomScale="75" zoomScaleNormal="75" zoomScaleSheetLayoutView="75" workbookViewId="0" topLeftCell="A23">
      <pane xSplit="1" topLeftCell="F1" activePane="topRight" state="frozen"/>
      <selection pane="topLeft" activeCell="C16" sqref="C16"/>
      <selection pane="topRight" activeCell="N39" sqref="N39"/>
    </sheetView>
  </sheetViews>
  <sheetFormatPr defaultColWidth="8.8515625" defaultRowHeight="12.75"/>
  <cols>
    <col min="1" max="1" width="7.28125" style="187" customWidth="1"/>
    <col min="2" max="2" width="11.7109375" style="187" customWidth="1"/>
    <col min="3" max="3" width="65.8515625" style="104" customWidth="1"/>
    <col min="4" max="4" width="9.00390625" style="91" customWidth="1"/>
    <col min="5" max="5" width="13.140625" style="112" bestFit="1" customWidth="1"/>
    <col min="6" max="7" width="10.57421875" style="91" customWidth="1"/>
    <col min="8" max="8" width="12.140625" style="91" customWidth="1"/>
    <col min="9" max="9" width="12.140625" style="185" customWidth="1"/>
    <col min="10" max="10" width="4.421875" style="113" customWidth="1"/>
    <col min="11" max="11" width="6.8515625" style="91" customWidth="1"/>
    <col min="12" max="12" width="15.00390625" style="91" customWidth="1"/>
    <col min="13" max="16384" width="8.8515625" style="91" customWidth="1"/>
  </cols>
  <sheetData>
    <row r="1" spans="1:12" s="51" customFormat="1" ht="84.75" customHeight="1">
      <c r="A1" s="51" t="s">
        <v>1228</v>
      </c>
      <c r="B1" s="51" t="s">
        <v>475</v>
      </c>
      <c r="C1" s="133" t="s">
        <v>1226</v>
      </c>
      <c r="D1" s="51" t="s">
        <v>230</v>
      </c>
      <c r="E1" s="89" t="s">
        <v>1398</v>
      </c>
      <c r="F1" s="134" t="s">
        <v>476</v>
      </c>
      <c r="G1" s="134" t="s">
        <v>477</v>
      </c>
      <c r="H1" s="134" t="s">
        <v>1399</v>
      </c>
      <c r="I1" s="177" t="s">
        <v>564</v>
      </c>
      <c r="J1" s="114" t="s">
        <v>1171</v>
      </c>
      <c r="K1" s="134" t="s">
        <v>1172</v>
      </c>
      <c r="L1" s="51" t="s">
        <v>77</v>
      </c>
    </row>
    <row r="2" spans="1:12" s="51" customFormat="1" ht="31.5" customHeight="1">
      <c r="A2" s="178">
        <v>364</v>
      </c>
      <c r="B2" s="178" t="s">
        <v>347</v>
      </c>
      <c r="C2" s="115" t="s">
        <v>650</v>
      </c>
      <c r="D2" s="51">
        <v>300</v>
      </c>
      <c r="E2" s="89">
        <f>300*1.2</f>
        <v>360</v>
      </c>
      <c r="F2" s="51" t="s">
        <v>422</v>
      </c>
      <c r="G2" s="367">
        <v>0.98</v>
      </c>
      <c r="H2" s="367">
        <v>294</v>
      </c>
      <c r="I2" s="177">
        <v>294</v>
      </c>
      <c r="J2" s="114">
        <v>0.2</v>
      </c>
      <c r="K2" s="114" t="s">
        <v>423</v>
      </c>
      <c r="L2" s="51" t="s">
        <v>421</v>
      </c>
    </row>
    <row r="3" spans="1:12" s="212" customFormat="1" ht="9" customHeight="1">
      <c r="A3" s="210"/>
      <c r="B3" s="210"/>
      <c r="C3" s="211"/>
      <c r="E3" s="213"/>
      <c r="I3" s="214"/>
      <c r="J3" s="266"/>
      <c r="L3" s="252"/>
    </row>
    <row r="4" spans="1:12" s="51" customFormat="1" ht="22.5" customHeight="1">
      <c r="A4" s="178" t="s">
        <v>995</v>
      </c>
      <c r="B4" s="178"/>
      <c r="C4" s="105" t="s">
        <v>461</v>
      </c>
      <c r="D4" s="51">
        <v>120</v>
      </c>
      <c r="E4" s="89">
        <v>690</v>
      </c>
      <c r="F4" s="51">
        <v>10400</v>
      </c>
      <c r="G4" s="177">
        <v>5.07</v>
      </c>
      <c r="H4" s="177">
        <f>G4*D4</f>
        <v>608.4000000000001</v>
      </c>
      <c r="I4" s="177">
        <v>608.4</v>
      </c>
      <c r="J4" s="114">
        <v>0.2</v>
      </c>
      <c r="K4" s="51">
        <v>10</v>
      </c>
      <c r="L4" s="51" t="s">
        <v>718</v>
      </c>
    </row>
    <row r="5" spans="1:10" s="212" customFormat="1" ht="9" customHeight="1">
      <c r="A5" s="210"/>
      <c r="B5" s="210"/>
      <c r="C5" s="211"/>
      <c r="E5" s="213"/>
      <c r="I5" s="214"/>
      <c r="J5" s="266"/>
    </row>
    <row r="6" spans="1:12" s="51" customFormat="1" ht="29.25" customHeight="1">
      <c r="A6" s="178" t="s">
        <v>996</v>
      </c>
      <c r="B6" s="178"/>
      <c r="C6" s="105" t="s">
        <v>47</v>
      </c>
      <c r="D6" s="109">
        <v>300</v>
      </c>
      <c r="E6" s="89">
        <v>1897.5</v>
      </c>
      <c r="F6" s="51">
        <v>10420</v>
      </c>
      <c r="G6" s="177">
        <v>5.67</v>
      </c>
      <c r="H6" s="177">
        <f>G6*D6</f>
        <v>1701</v>
      </c>
      <c r="I6" s="177">
        <v>1701</v>
      </c>
      <c r="J6" s="114">
        <v>0.2</v>
      </c>
      <c r="K6" s="51">
        <v>10</v>
      </c>
      <c r="L6" s="51" t="s">
        <v>718</v>
      </c>
    </row>
    <row r="7" spans="1:12" s="435" customFormat="1" ht="9" customHeight="1">
      <c r="A7" s="453"/>
      <c r="B7" s="453"/>
      <c r="C7" s="436"/>
      <c r="D7" s="467"/>
      <c r="E7" s="437"/>
      <c r="I7" s="438"/>
      <c r="J7" s="439"/>
      <c r="L7" s="252"/>
    </row>
    <row r="8" spans="1:12" s="51" customFormat="1" ht="12.75">
      <c r="A8" s="178" t="s">
        <v>997</v>
      </c>
      <c r="B8" s="178" t="s">
        <v>1192</v>
      </c>
      <c r="C8" s="105" t="s">
        <v>255</v>
      </c>
      <c r="D8" s="51">
        <v>240</v>
      </c>
      <c r="E8" s="89">
        <f>240*2.35</f>
        <v>564</v>
      </c>
      <c r="F8" s="51" t="s">
        <v>938</v>
      </c>
      <c r="G8" s="118">
        <v>2.17</v>
      </c>
      <c r="H8" s="202">
        <v>520</v>
      </c>
      <c r="I8" s="177">
        <v>520</v>
      </c>
      <c r="J8" s="114">
        <v>0.2</v>
      </c>
      <c r="L8" s="110" t="s">
        <v>927</v>
      </c>
    </row>
    <row r="9" spans="1:12" s="212" customFormat="1" ht="9" customHeight="1">
      <c r="A9" s="210"/>
      <c r="B9" s="210"/>
      <c r="C9" s="211"/>
      <c r="E9" s="213"/>
      <c r="I9" s="214"/>
      <c r="J9" s="266"/>
      <c r="L9" s="252"/>
    </row>
    <row r="10" spans="1:12" s="51" customFormat="1" ht="22.5" customHeight="1">
      <c r="A10" s="178" t="s">
        <v>998</v>
      </c>
      <c r="B10" s="178" t="s">
        <v>348</v>
      </c>
      <c r="C10" s="115" t="s">
        <v>651</v>
      </c>
      <c r="D10" s="51">
        <v>20</v>
      </c>
      <c r="E10" s="89">
        <v>24</v>
      </c>
      <c r="F10" s="51" t="s">
        <v>424</v>
      </c>
      <c r="G10" s="367">
        <v>1.2</v>
      </c>
      <c r="H10" s="367">
        <v>24</v>
      </c>
      <c r="I10" s="177">
        <v>24</v>
      </c>
      <c r="J10" s="114">
        <v>0.2</v>
      </c>
      <c r="K10" s="51">
        <v>300</v>
      </c>
      <c r="L10" s="51" t="s">
        <v>421</v>
      </c>
    </row>
    <row r="11" spans="1:10" s="212" customFormat="1" ht="9" customHeight="1">
      <c r="A11" s="210"/>
      <c r="B11" s="210"/>
      <c r="C11" s="211"/>
      <c r="E11" s="213"/>
      <c r="I11" s="214"/>
      <c r="J11" s="266"/>
    </row>
    <row r="12" spans="1:12" s="51" customFormat="1" ht="12.75">
      <c r="A12" s="178" t="s">
        <v>999</v>
      </c>
      <c r="B12" s="178" t="s">
        <v>62</v>
      </c>
      <c r="C12" s="115" t="s">
        <v>652</v>
      </c>
      <c r="D12" s="51">
        <v>50</v>
      </c>
      <c r="E12" s="89">
        <v>5.5</v>
      </c>
      <c r="F12" s="110" t="s">
        <v>748</v>
      </c>
      <c r="G12" s="86">
        <v>0.99</v>
      </c>
      <c r="H12" s="86">
        <f>G12*D12</f>
        <v>49.5</v>
      </c>
      <c r="I12" s="176">
        <f>SUM(H12)</f>
        <v>49.5</v>
      </c>
      <c r="J12" s="111">
        <v>0.2</v>
      </c>
      <c r="K12" s="110" t="s">
        <v>749</v>
      </c>
      <c r="L12" s="51" t="s">
        <v>733</v>
      </c>
    </row>
    <row r="13" spans="1:10" s="212" customFormat="1" ht="9" customHeight="1">
      <c r="A13" s="210"/>
      <c r="B13" s="210"/>
      <c r="C13" s="211"/>
      <c r="E13" s="213"/>
      <c r="I13" s="214"/>
      <c r="J13" s="266"/>
    </row>
    <row r="14" spans="1:12" s="51" customFormat="1" ht="12.75">
      <c r="A14" s="178" t="s">
        <v>1000</v>
      </c>
      <c r="B14" s="178" t="s">
        <v>349</v>
      </c>
      <c r="C14" s="105" t="s">
        <v>1175</v>
      </c>
      <c r="D14" s="109">
        <v>30000</v>
      </c>
      <c r="E14" s="89">
        <v>4036.5</v>
      </c>
      <c r="F14" s="51" t="s">
        <v>923</v>
      </c>
      <c r="G14" s="51">
        <v>0.114</v>
      </c>
      <c r="H14" s="89">
        <f>+D14*G14</f>
        <v>3420</v>
      </c>
      <c r="I14" s="177">
        <v>3420</v>
      </c>
      <c r="J14" s="114">
        <v>0.2</v>
      </c>
      <c r="K14" s="51">
        <v>250</v>
      </c>
      <c r="L14" s="110" t="s">
        <v>894</v>
      </c>
    </row>
    <row r="15" spans="1:10" s="212" customFormat="1" ht="9" customHeight="1">
      <c r="A15" s="210"/>
      <c r="B15" s="210"/>
      <c r="C15" s="211"/>
      <c r="E15" s="213"/>
      <c r="I15" s="214"/>
      <c r="J15" s="266"/>
    </row>
    <row r="16" spans="1:12" s="51" customFormat="1" ht="12.75">
      <c r="A16" s="178" t="s">
        <v>1001</v>
      </c>
      <c r="B16" s="178" t="s">
        <v>62</v>
      </c>
      <c r="C16" s="116" t="s">
        <v>164</v>
      </c>
      <c r="D16" s="51">
        <v>50</v>
      </c>
      <c r="E16" s="89">
        <v>200</v>
      </c>
      <c r="F16" s="367" t="s">
        <v>1366</v>
      </c>
      <c r="G16" s="367">
        <v>3.9</v>
      </c>
      <c r="H16" s="367">
        <v>195</v>
      </c>
      <c r="I16" s="177">
        <v>195</v>
      </c>
      <c r="J16" s="114">
        <v>0.2</v>
      </c>
      <c r="K16" s="51" t="s">
        <v>1367</v>
      </c>
      <c r="L16" s="51" t="s">
        <v>1360</v>
      </c>
    </row>
    <row r="17" spans="1:10" s="259" customFormat="1" ht="9" customHeight="1" thickBot="1">
      <c r="A17" s="253"/>
      <c r="B17" s="253"/>
      <c r="C17" s="487"/>
      <c r="E17" s="410"/>
      <c r="I17" s="411"/>
      <c r="J17" s="447"/>
    </row>
    <row r="18" spans="1:14" ht="51.75" thickBot="1">
      <c r="A18" s="169" t="s">
        <v>1002</v>
      </c>
      <c r="B18" s="169" t="s">
        <v>349</v>
      </c>
      <c r="C18" s="562" t="s">
        <v>1474</v>
      </c>
      <c r="D18" s="366">
        <v>100</v>
      </c>
      <c r="E18" s="170">
        <v>92</v>
      </c>
      <c r="F18" s="576" t="s">
        <v>186</v>
      </c>
      <c r="G18" s="577">
        <v>0.79</v>
      </c>
      <c r="H18" s="574">
        <f>+G18*D18</f>
        <v>79</v>
      </c>
      <c r="I18" s="574">
        <v>79</v>
      </c>
      <c r="J18" s="575">
        <v>0.2</v>
      </c>
      <c r="K18" s="576">
        <v>500</v>
      </c>
      <c r="L18" s="51" t="s">
        <v>950</v>
      </c>
      <c r="M18" s="655"/>
      <c r="N18" s="655"/>
    </row>
    <row r="19" spans="1:14" ht="9" customHeight="1">
      <c r="A19" s="210"/>
      <c r="B19" s="210"/>
      <c r="C19" s="211"/>
      <c r="D19" s="212"/>
      <c r="E19" s="213"/>
      <c r="F19" s="212"/>
      <c r="G19" s="212"/>
      <c r="H19" s="212"/>
      <c r="I19" s="214"/>
      <c r="J19" s="266"/>
      <c r="K19" s="212"/>
      <c r="L19" s="212"/>
      <c r="M19" s="212"/>
      <c r="N19" s="212"/>
    </row>
    <row r="20" spans="1:14" ht="25.5">
      <c r="A20" s="178" t="s">
        <v>1003</v>
      </c>
      <c r="B20" s="178" t="s">
        <v>350</v>
      </c>
      <c r="C20" s="115" t="s">
        <v>773</v>
      </c>
      <c r="D20" s="51">
        <v>200</v>
      </c>
      <c r="E20" s="89">
        <f>200*2.44</f>
        <v>488</v>
      </c>
      <c r="F20" s="51" t="s">
        <v>702</v>
      </c>
      <c r="G20" s="51">
        <v>0.91</v>
      </c>
      <c r="H20" s="51">
        <v>181.79</v>
      </c>
      <c r="I20" s="177">
        <v>181.79</v>
      </c>
      <c r="J20" s="114">
        <v>0.2</v>
      </c>
      <c r="K20" s="51">
        <v>100</v>
      </c>
      <c r="L20" s="51" t="s">
        <v>687</v>
      </c>
      <c r="M20" s="51"/>
      <c r="N20" s="51"/>
    </row>
    <row r="21" spans="1:14" ht="9" customHeight="1">
      <c r="A21" s="210"/>
      <c r="B21" s="210"/>
      <c r="C21" s="211"/>
      <c r="D21" s="212"/>
      <c r="E21" s="213"/>
      <c r="F21" s="212"/>
      <c r="G21" s="212"/>
      <c r="H21" s="212"/>
      <c r="I21" s="214"/>
      <c r="J21" s="266"/>
      <c r="K21" s="212"/>
      <c r="L21" s="252"/>
      <c r="M21" s="212"/>
      <c r="N21" s="212"/>
    </row>
    <row r="22" spans="1:14" ht="38.25">
      <c r="A22" s="178" t="s">
        <v>1004</v>
      </c>
      <c r="B22" s="178" t="s">
        <v>351</v>
      </c>
      <c r="C22" s="105" t="s">
        <v>1404</v>
      </c>
      <c r="D22" s="51">
        <v>400</v>
      </c>
      <c r="E22" s="89">
        <v>427.8</v>
      </c>
      <c r="F22" s="51" t="s">
        <v>724</v>
      </c>
      <c r="G22" s="468">
        <v>0.04583333333333334</v>
      </c>
      <c r="H22" s="51">
        <v>424</v>
      </c>
      <c r="I22" s="177">
        <v>424</v>
      </c>
      <c r="J22" s="114">
        <v>0.04</v>
      </c>
      <c r="K22" s="51" t="s">
        <v>1341</v>
      </c>
      <c r="L22" s="51" t="s">
        <v>722</v>
      </c>
      <c r="M22" s="51"/>
      <c r="N22" s="51"/>
    </row>
    <row r="23" spans="1:14" ht="9" customHeight="1">
      <c r="A23" s="210"/>
      <c r="B23" s="210"/>
      <c r="C23" s="211"/>
      <c r="D23" s="212"/>
      <c r="E23" s="213"/>
      <c r="F23" s="212"/>
      <c r="G23" s="212"/>
      <c r="H23" s="212"/>
      <c r="I23" s="214"/>
      <c r="J23" s="266"/>
      <c r="K23" s="212"/>
      <c r="L23" s="454"/>
      <c r="M23" s="435"/>
      <c r="N23" s="435"/>
    </row>
    <row r="24" spans="1:14" ht="38.25">
      <c r="A24" s="178" t="s">
        <v>1005</v>
      </c>
      <c r="B24" s="178" t="s">
        <v>351</v>
      </c>
      <c r="C24" s="105" t="s">
        <v>1418</v>
      </c>
      <c r="D24" s="51">
        <v>600</v>
      </c>
      <c r="E24" s="89">
        <v>683.1</v>
      </c>
      <c r="F24" s="381" t="s">
        <v>1087</v>
      </c>
      <c r="G24" s="382">
        <v>0.8</v>
      </c>
      <c r="H24" s="126">
        <v>480</v>
      </c>
      <c r="I24" s="176">
        <v>480</v>
      </c>
      <c r="J24" s="124">
        <v>4</v>
      </c>
      <c r="K24" s="383" t="s">
        <v>1088</v>
      </c>
      <c r="L24" s="51" t="s">
        <v>1081</v>
      </c>
      <c r="M24" s="51"/>
      <c r="N24" s="51"/>
    </row>
    <row r="25" spans="1:14" ht="9" customHeight="1">
      <c r="A25" s="210"/>
      <c r="B25" s="210"/>
      <c r="C25" s="211"/>
      <c r="D25" s="212"/>
      <c r="E25" s="213"/>
      <c r="F25" s="212"/>
      <c r="G25" s="212"/>
      <c r="H25" s="212"/>
      <c r="I25" s="214"/>
      <c r="J25" s="266"/>
      <c r="K25" s="212"/>
      <c r="L25" s="212"/>
      <c r="M25" s="212"/>
      <c r="N25" s="212"/>
    </row>
    <row r="26" spans="1:14" ht="12.75">
      <c r="A26" s="178" t="s">
        <v>1007</v>
      </c>
      <c r="B26" s="178" t="s">
        <v>62</v>
      </c>
      <c r="C26" s="105" t="s">
        <v>98</v>
      </c>
      <c r="D26" s="51">
        <v>500</v>
      </c>
      <c r="E26" s="89">
        <v>1638.75</v>
      </c>
      <c r="F26" s="51">
        <v>20110</v>
      </c>
      <c r="G26" s="51">
        <v>3.15</v>
      </c>
      <c r="H26" s="88">
        <v>1575</v>
      </c>
      <c r="I26" s="177">
        <v>1575</v>
      </c>
      <c r="J26" s="114">
        <v>0.04</v>
      </c>
      <c r="K26" s="51">
        <v>20</v>
      </c>
      <c r="L26" s="51" t="s">
        <v>1311</v>
      </c>
      <c r="M26" s="51"/>
      <c r="N26" s="51"/>
    </row>
    <row r="27" spans="1:14" ht="9" customHeight="1">
      <c r="A27" s="210"/>
      <c r="B27" s="210"/>
      <c r="C27" s="211"/>
      <c r="D27" s="212"/>
      <c r="E27" s="213"/>
      <c r="F27" s="212"/>
      <c r="G27" s="212"/>
      <c r="H27" s="212"/>
      <c r="I27" s="214"/>
      <c r="J27" s="266"/>
      <c r="K27" s="212"/>
      <c r="L27" s="212"/>
      <c r="M27" s="212"/>
      <c r="N27" s="212"/>
    </row>
    <row r="28" spans="1:14" ht="38.25">
      <c r="A28" s="178" t="s">
        <v>1009</v>
      </c>
      <c r="B28" s="178"/>
      <c r="C28" s="116" t="s">
        <v>217</v>
      </c>
      <c r="D28" s="51">
        <v>50</v>
      </c>
      <c r="E28" s="89">
        <v>3000</v>
      </c>
      <c r="F28" s="51" t="s">
        <v>1275</v>
      </c>
      <c r="G28" s="89">
        <v>5.1</v>
      </c>
      <c r="H28" s="89">
        <v>255</v>
      </c>
      <c r="I28" s="177">
        <v>255</v>
      </c>
      <c r="J28" s="114">
        <v>0.2</v>
      </c>
      <c r="K28" s="51">
        <v>6</v>
      </c>
      <c r="L28" s="51" t="s">
        <v>96</v>
      </c>
      <c r="M28" s="51"/>
      <c r="N28" s="51"/>
    </row>
    <row r="29" spans="1:14" ht="9" customHeight="1">
      <c r="A29" s="210"/>
      <c r="B29" s="210"/>
      <c r="C29" s="211"/>
      <c r="D29" s="212"/>
      <c r="E29" s="213"/>
      <c r="F29" s="212"/>
      <c r="G29" s="212"/>
      <c r="H29" s="212"/>
      <c r="I29" s="214"/>
      <c r="J29" s="266"/>
      <c r="K29" s="212"/>
      <c r="L29" s="212"/>
      <c r="M29" s="212"/>
      <c r="N29" s="212"/>
    </row>
    <row r="30" spans="1:14" ht="12.75">
      <c r="A30" s="178" t="s">
        <v>1010</v>
      </c>
      <c r="B30" s="178"/>
      <c r="C30" s="116" t="s">
        <v>1382</v>
      </c>
      <c r="D30" s="51">
        <v>20</v>
      </c>
      <c r="E30" s="89">
        <v>1150</v>
      </c>
      <c r="F30" s="110" t="s">
        <v>1310</v>
      </c>
      <c r="G30" s="426">
        <v>40.2</v>
      </c>
      <c r="H30" s="426">
        <f>G30*D30</f>
        <v>804</v>
      </c>
      <c r="I30" s="176">
        <f>G30*D30</f>
        <v>804</v>
      </c>
      <c r="J30" s="111">
        <v>0.2</v>
      </c>
      <c r="K30" s="110">
        <v>1</v>
      </c>
      <c r="L30" s="51" t="s">
        <v>1297</v>
      </c>
      <c r="M30" s="51"/>
      <c r="N30" s="51"/>
    </row>
    <row r="31" spans="1:14" ht="9" customHeight="1">
      <c r="A31" s="210"/>
      <c r="B31" s="210"/>
      <c r="C31" s="211"/>
      <c r="D31" s="212"/>
      <c r="E31" s="213"/>
      <c r="F31" s="212"/>
      <c r="G31" s="212"/>
      <c r="H31" s="212"/>
      <c r="I31" s="214"/>
      <c r="J31" s="266"/>
      <c r="K31" s="212"/>
      <c r="L31" s="212"/>
      <c r="M31" s="212"/>
      <c r="N31" s="212"/>
    </row>
    <row r="32" spans="1:14" ht="12.75">
      <c r="A32" s="178" t="s">
        <v>1012</v>
      </c>
      <c r="B32" s="178" t="s">
        <v>308</v>
      </c>
      <c r="C32" s="115" t="s">
        <v>1438</v>
      </c>
      <c r="D32" s="51">
        <v>80</v>
      </c>
      <c r="E32" s="89">
        <v>1012</v>
      </c>
      <c r="F32" s="51" t="s">
        <v>494</v>
      </c>
      <c r="G32" s="207">
        <v>9.3</v>
      </c>
      <c r="H32" s="208">
        <f>D32*G32</f>
        <v>744</v>
      </c>
      <c r="I32" s="177">
        <v>744</v>
      </c>
      <c r="J32" s="114">
        <v>0.2</v>
      </c>
      <c r="K32" s="51" t="s">
        <v>450</v>
      </c>
      <c r="L32" s="51" t="s">
        <v>425</v>
      </c>
      <c r="M32" s="51"/>
      <c r="N32" s="51"/>
    </row>
    <row r="36" ht="13.5" thickBot="1"/>
    <row r="37" spans="9:10" ht="13.5" thickBot="1">
      <c r="I37" s="579">
        <f>I2+I4+I6+I8+I10+I12+I14+I16+I18+I20+I28+I30+I32</f>
        <v>8875.689999999999</v>
      </c>
      <c r="J37" s="113">
        <v>0.2</v>
      </c>
    </row>
    <row r="38" ht="13.5" thickBot="1"/>
    <row r="39" spans="9:10" ht="13.5" thickBot="1">
      <c r="I39" s="579">
        <f>I22+I24+I26</f>
        <v>2479</v>
      </c>
      <c r="J39" s="113">
        <v>0.04</v>
      </c>
    </row>
  </sheetData>
  <mergeCells count="1">
    <mergeCell ref="M18:N18"/>
  </mergeCells>
  <printOptions horizontalCentered="1"/>
  <pageMargins left="0.15748031496062992" right="0.15748031496062992" top="0.35433070866141736" bottom="0.3937007874015748" header="0.15748031496062992" footer="0.15748031496062992"/>
  <pageSetup cellComments="asDisplayed" fitToHeight="2" fitToWidth="1" horizontalDpi="300" verticalDpi="300" orientation="landscape" paperSize="9" scale="82" r:id="rId1"/>
  <headerFooter alignWithMargins="0">
    <oddHeader>&amp;C&amp;A</oddHeader>
    <oddFooter>&amp;LMateriale sanitario&amp;RPagina &amp;P di &amp;N</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O25"/>
  <sheetViews>
    <sheetView showGridLines="0" zoomScale="75" zoomScaleNormal="75" zoomScaleSheetLayoutView="75" workbookViewId="0" topLeftCell="A14">
      <pane xSplit="1" topLeftCell="E1" activePane="topRight" state="frozen"/>
      <selection pane="topLeft" activeCell="C16" sqref="C16"/>
      <selection pane="topRight" activeCell="N12" sqref="N12"/>
    </sheetView>
  </sheetViews>
  <sheetFormatPr defaultColWidth="8.8515625" defaultRowHeight="12.75"/>
  <cols>
    <col min="1" max="1" width="7.28125" style="187" customWidth="1"/>
    <col min="2" max="2" width="13.00390625" style="187" customWidth="1"/>
    <col min="3" max="3" width="63.57421875" style="104" customWidth="1"/>
    <col min="4" max="4" width="7.7109375" style="91" customWidth="1"/>
    <col min="5" max="5" width="11.7109375" style="112" customWidth="1"/>
    <col min="6" max="6" width="10.57421875" style="91" customWidth="1"/>
    <col min="7" max="7" width="9.57421875" style="91" customWidth="1"/>
    <col min="8" max="8" width="12.140625" style="91" customWidth="1"/>
    <col min="9" max="9" width="12.140625" style="185" customWidth="1"/>
    <col min="10" max="10" width="6.421875" style="113" customWidth="1"/>
    <col min="11" max="11" width="8.140625" style="91" customWidth="1"/>
    <col min="12" max="12" width="17.28125" style="91" customWidth="1"/>
    <col min="13" max="16384" width="8.8515625" style="91" customWidth="1"/>
  </cols>
  <sheetData>
    <row r="1" spans="1:12" s="76" customFormat="1" ht="78" customHeight="1">
      <c r="A1" s="76" t="s">
        <v>1228</v>
      </c>
      <c r="B1" s="76" t="s">
        <v>475</v>
      </c>
      <c r="C1" s="469" t="s">
        <v>1226</v>
      </c>
      <c r="D1" s="76" t="s">
        <v>230</v>
      </c>
      <c r="E1" s="470" t="s">
        <v>1398</v>
      </c>
      <c r="F1" s="471" t="s">
        <v>476</v>
      </c>
      <c r="G1" s="471" t="s">
        <v>477</v>
      </c>
      <c r="H1" s="471" t="s">
        <v>1399</v>
      </c>
      <c r="I1" s="474" t="s">
        <v>564</v>
      </c>
      <c r="J1" s="472" t="s">
        <v>1171</v>
      </c>
      <c r="K1" s="471" t="s">
        <v>1172</v>
      </c>
      <c r="L1" s="76" t="s">
        <v>77</v>
      </c>
    </row>
    <row r="2" spans="1:12" s="51" customFormat="1" ht="35.25" customHeight="1">
      <c r="A2" s="178" t="s">
        <v>1013</v>
      </c>
      <c r="B2" s="178" t="s">
        <v>390</v>
      </c>
      <c r="C2" s="105" t="s">
        <v>1397</v>
      </c>
      <c r="D2" s="51">
        <v>250</v>
      </c>
      <c r="E2" s="89">
        <v>2500</v>
      </c>
      <c r="F2" s="117">
        <v>401508</v>
      </c>
      <c r="G2" s="118">
        <v>7.5</v>
      </c>
      <c r="H2" s="88">
        <v>1875</v>
      </c>
      <c r="I2" s="177">
        <v>1875</v>
      </c>
      <c r="J2" s="111">
        <v>0.2</v>
      </c>
      <c r="K2" s="117">
        <v>12</v>
      </c>
      <c r="L2" s="51" t="s">
        <v>82</v>
      </c>
    </row>
    <row r="3" spans="1:10" s="212" customFormat="1" ht="9" customHeight="1">
      <c r="A3" s="210"/>
      <c r="B3" s="210"/>
      <c r="C3" s="211"/>
      <c r="E3" s="213"/>
      <c r="I3" s="214"/>
      <c r="J3" s="266"/>
    </row>
    <row r="4" spans="1:12" s="51" customFormat="1" ht="45" customHeight="1">
      <c r="A4" s="178" t="s">
        <v>1014</v>
      </c>
      <c r="B4" s="178" t="s">
        <v>391</v>
      </c>
      <c r="C4" s="105" t="s">
        <v>463</v>
      </c>
      <c r="D4" s="51">
        <v>60</v>
      </c>
      <c r="E4" s="89">
        <v>2400</v>
      </c>
      <c r="F4" s="110" t="s">
        <v>703</v>
      </c>
      <c r="G4" s="126">
        <v>32</v>
      </c>
      <c r="H4" s="126">
        <f>SUM(G4*D4)</f>
        <v>1920</v>
      </c>
      <c r="I4" s="176">
        <f>SUM(H4)</f>
        <v>1920</v>
      </c>
      <c r="J4" s="111">
        <v>0.2</v>
      </c>
      <c r="K4" s="110">
        <v>10</v>
      </c>
      <c r="L4" s="51" t="s">
        <v>687</v>
      </c>
    </row>
    <row r="5" spans="1:12" s="435" customFormat="1" ht="9" customHeight="1">
      <c r="A5" s="453"/>
      <c r="B5" s="453"/>
      <c r="C5" s="436"/>
      <c r="E5" s="437"/>
      <c r="I5" s="438"/>
      <c r="J5" s="439"/>
      <c r="L5" s="252"/>
    </row>
    <row r="6" spans="1:12" s="51" customFormat="1" ht="45" customHeight="1">
      <c r="A6" s="178" t="s">
        <v>1015</v>
      </c>
      <c r="B6" s="178" t="s">
        <v>391</v>
      </c>
      <c r="C6" s="105" t="s">
        <v>464</v>
      </c>
      <c r="D6" s="51">
        <v>60</v>
      </c>
      <c r="E6" s="89">
        <v>2400</v>
      </c>
      <c r="F6" s="110" t="s">
        <v>704</v>
      </c>
      <c r="G6" s="126">
        <v>32</v>
      </c>
      <c r="H6" s="126">
        <f>SUM(G6*D6)</f>
        <v>1920</v>
      </c>
      <c r="I6" s="176">
        <f>SUM(H6)</f>
        <v>1920</v>
      </c>
      <c r="J6" s="111">
        <v>0.2</v>
      </c>
      <c r="K6" s="110">
        <v>10</v>
      </c>
      <c r="L6" s="51" t="s">
        <v>687</v>
      </c>
    </row>
    <row r="7" spans="1:12" s="435" customFormat="1" ht="9" customHeight="1">
      <c r="A7" s="453"/>
      <c r="B7" s="453"/>
      <c r="C7" s="436"/>
      <c r="E7" s="437"/>
      <c r="I7" s="438"/>
      <c r="J7" s="439"/>
      <c r="L7" s="252"/>
    </row>
    <row r="8" spans="1:12" s="51" customFormat="1" ht="41.25" customHeight="1">
      <c r="A8" s="178" t="s">
        <v>1016</v>
      </c>
      <c r="B8" s="178" t="s">
        <v>391</v>
      </c>
      <c r="C8" s="105" t="s">
        <v>465</v>
      </c>
      <c r="D8" s="51">
        <v>60</v>
      </c>
      <c r="E8" s="89">
        <v>2400</v>
      </c>
      <c r="F8" s="110" t="s">
        <v>705</v>
      </c>
      <c r="G8" s="126">
        <v>32</v>
      </c>
      <c r="H8" s="126">
        <f>SUM(G8*D8)</f>
        <v>1920</v>
      </c>
      <c r="I8" s="176">
        <f>SUM(H8)</f>
        <v>1920</v>
      </c>
      <c r="J8" s="111">
        <v>0.2</v>
      </c>
      <c r="K8" s="110">
        <v>10</v>
      </c>
      <c r="L8" s="51" t="s">
        <v>687</v>
      </c>
    </row>
    <row r="9" spans="1:12" s="212" customFormat="1" ht="9" customHeight="1">
      <c r="A9" s="210"/>
      <c r="B9" s="210"/>
      <c r="C9" s="211"/>
      <c r="E9" s="213"/>
      <c r="I9" s="214"/>
      <c r="J9" s="266"/>
      <c r="L9" s="252"/>
    </row>
    <row r="10" spans="1:12" s="51" customFormat="1" ht="18" customHeight="1">
      <c r="A10" s="178" t="s">
        <v>1018</v>
      </c>
      <c r="B10" s="178" t="s">
        <v>392</v>
      </c>
      <c r="C10" s="105" t="s">
        <v>1583</v>
      </c>
      <c r="D10" s="51">
        <v>150</v>
      </c>
      <c r="E10" s="89">
        <v>862.5</v>
      </c>
      <c r="F10" s="425" t="s">
        <v>750</v>
      </c>
      <c r="G10" s="86">
        <v>1.35</v>
      </c>
      <c r="H10" s="86">
        <f>G10*D10</f>
        <v>202.5</v>
      </c>
      <c r="I10" s="176">
        <f>SUM(H10)</f>
        <v>202.5</v>
      </c>
      <c r="J10" s="111">
        <v>0.2</v>
      </c>
      <c r="K10" s="110" t="s">
        <v>742</v>
      </c>
      <c r="L10" s="51" t="s">
        <v>733</v>
      </c>
    </row>
    <row r="11" spans="1:12" s="212" customFormat="1" ht="9" customHeight="1">
      <c r="A11" s="210"/>
      <c r="B11" s="210"/>
      <c r="C11" s="211"/>
      <c r="E11" s="213"/>
      <c r="I11" s="214"/>
      <c r="J11" s="266"/>
      <c r="L11" s="252"/>
    </row>
    <row r="12" spans="1:12" s="51" customFormat="1" ht="42" customHeight="1">
      <c r="A12" s="178" t="s">
        <v>1021</v>
      </c>
      <c r="B12" s="178" t="s">
        <v>352</v>
      </c>
      <c r="C12" s="105" t="s">
        <v>1570</v>
      </c>
      <c r="D12" s="51">
        <v>800</v>
      </c>
      <c r="E12" s="89">
        <v>6400</v>
      </c>
      <c r="F12" s="51" t="s">
        <v>1368</v>
      </c>
      <c r="G12" s="367">
        <v>6.3</v>
      </c>
      <c r="H12" s="367">
        <v>5040</v>
      </c>
      <c r="I12" s="177">
        <v>5040</v>
      </c>
      <c r="J12" s="114">
        <v>0.2</v>
      </c>
      <c r="K12" s="51" t="s">
        <v>1367</v>
      </c>
      <c r="L12" s="51" t="s">
        <v>1360</v>
      </c>
    </row>
    <row r="13" spans="1:10" s="212" customFormat="1" ht="9" customHeight="1">
      <c r="A13" s="210"/>
      <c r="B13" s="210"/>
      <c r="C13" s="211"/>
      <c r="E13" s="213"/>
      <c r="I13" s="214"/>
      <c r="J13" s="266"/>
    </row>
    <row r="14" spans="1:12" s="51" customFormat="1" ht="26.25" customHeight="1">
      <c r="A14" s="178" t="s">
        <v>1022</v>
      </c>
      <c r="B14" s="178" t="s">
        <v>376</v>
      </c>
      <c r="C14" s="105" t="s">
        <v>1122</v>
      </c>
      <c r="D14" s="51">
        <v>100</v>
      </c>
      <c r="E14" s="89">
        <v>6095</v>
      </c>
      <c r="F14" s="51" t="s">
        <v>706</v>
      </c>
      <c r="G14" s="88">
        <v>53</v>
      </c>
      <c r="H14" s="88">
        <v>5300</v>
      </c>
      <c r="I14" s="177">
        <v>5300</v>
      </c>
      <c r="J14" s="114">
        <v>0.2</v>
      </c>
      <c r="K14" s="51">
        <v>12</v>
      </c>
      <c r="L14" s="51" t="s">
        <v>687</v>
      </c>
    </row>
    <row r="15" spans="1:10" s="212" customFormat="1" ht="9" customHeight="1">
      <c r="A15" s="210"/>
      <c r="B15" s="210"/>
      <c r="C15" s="211"/>
      <c r="E15" s="213"/>
      <c r="I15" s="214"/>
      <c r="J15" s="266"/>
    </row>
    <row r="16" spans="1:12" s="51" customFormat="1" ht="42" customHeight="1">
      <c r="A16" s="178" t="s">
        <v>1024</v>
      </c>
      <c r="B16" s="178" t="s">
        <v>352</v>
      </c>
      <c r="C16" s="105" t="s">
        <v>531</v>
      </c>
      <c r="D16" s="51">
        <v>800</v>
      </c>
      <c r="E16" s="89">
        <v>6440</v>
      </c>
      <c r="F16" s="110" t="s">
        <v>686</v>
      </c>
      <c r="G16" s="110">
        <v>8.16</v>
      </c>
      <c r="H16" s="473">
        <v>6528</v>
      </c>
      <c r="I16" s="176">
        <v>6528</v>
      </c>
      <c r="J16" s="111">
        <v>0.2</v>
      </c>
      <c r="K16" s="110">
        <v>25</v>
      </c>
      <c r="L16" s="51" t="s">
        <v>685</v>
      </c>
    </row>
    <row r="17" spans="1:10" s="259" customFormat="1" ht="9" customHeight="1">
      <c r="A17" s="253"/>
      <c r="B17" s="253"/>
      <c r="C17" s="487"/>
      <c r="E17" s="410"/>
      <c r="I17" s="411"/>
      <c r="J17" s="447"/>
    </row>
    <row r="18" spans="1:15" ht="38.25">
      <c r="A18" s="169" t="s">
        <v>1026</v>
      </c>
      <c r="B18" s="169"/>
      <c r="C18" s="103" t="s">
        <v>262</v>
      </c>
      <c r="D18" s="108">
        <v>150</v>
      </c>
      <c r="E18" s="170">
        <v>1190.25</v>
      </c>
      <c r="F18" s="279" t="s">
        <v>982</v>
      </c>
      <c r="G18" s="280">
        <v>7.2</v>
      </c>
      <c r="H18" s="369">
        <f>+G18*D18</f>
        <v>1080</v>
      </c>
      <c r="I18" s="281">
        <v>1080</v>
      </c>
      <c r="J18" s="282">
        <v>0.2</v>
      </c>
      <c r="K18" s="283">
        <v>10</v>
      </c>
      <c r="L18" s="163" t="s">
        <v>950</v>
      </c>
      <c r="M18" s="108"/>
      <c r="N18" s="108"/>
      <c r="O18" s="108"/>
    </row>
    <row r="19" spans="1:15" ht="9" customHeight="1">
      <c r="A19" s="210"/>
      <c r="B19" s="210"/>
      <c r="C19" s="211"/>
      <c r="D19" s="212"/>
      <c r="E19" s="213"/>
      <c r="F19" s="212"/>
      <c r="G19" s="212"/>
      <c r="H19" s="214"/>
      <c r="I19" s="212"/>
      <c r="J19" s="215"/>
      <c r="K19" s="212"/>
      <c r="L19" s="475"/>
      <c r="M19" s="212"/>
      <c r="N19" s="212"/>
      <c r="O19" s="212"/>
    </row>
    <row r="20" spans="1:15" ht="38.25">
      <c r="A20" s="178" t="s">
        <v>1028</v>
      </c>
      <c r="B20" s="178"/>
      <c r="C20" s="105" t="s">
        <v>1173</v>
      </c>
      <c r="D20" s="51">
        <v>100</v>
      </c>
      <c r="E20" s="89">
        <v>3289</v>
      </c>
      <c r="F20" s="203" t="s">
        <v>983</v>
      </c>
      <c r="G20" s="199">
        <v>30.1</v>
      </c>
      <c r="H20" s="171">
        <f>+G20*D20</f>
        <v>3010</v>
      </c>
      <c r="I20" s="200">
        <v>3010</v>
      </c>
      <c r="J20" s="201">
        <v>0.2</v>
      </c>
      <c r="K20" s="198">
        <v>10</v>
      </c>
      <c r="L20" s="110" t="s">
        <v>950</v>
      </c>
      <c r="M20" s="51"/>
      <c r="N20" s="51"/>
      <c r="O20" s="51"/>
    </row>
    <row r="21" spans="1:15" ht="9" customHeight="1" thickBot="1">
      <c r="A21" s="210"/>
      <c r="B21" s="210"/>
      <c r="C21" s="211"/>
      <c r="D21" s="212"/>
      <c r="E21" s="213"/>
      <c r="F21" s="212"/>
      <c r="G21" s="212"/>
      <c r="H21" s="214"/>
      <c r="I21" s="212"/>
      <c r="J21" s="215"/>
      <c r="K21" s="212"/>
      <c r="L21" s="212"/>
      <c r="M21" s="212"/>
      <c r="N21" s="212"/>
      <c r="O21" s="212"/>
    </row>
    <row r="22" spans="1:15" ht="26.25" thickBot="1">
      <c r="A22" s="178" t="s">
        <v>1029</v>
      </c>
      <c r="B22" s="178"/>
      <c r="C22" s="105" t="s">
        <v>768</v>
      </c>
      <c r="D22" s="51">
        <v>150</v>
      </c>
      <c r="E22" s="89">
        <v>783.15</v>
      </c>
      <c r="F22" s="572" t="s">
        <v>185</v>
      </c>
      <c r="G22" s="573">
        <v>4.9</v>
      </c>
      <c r="H22" s="574">
        <f>+G22*D22</f>
        <v>735</v>
      </c>
      <c r="I22" s="574">
        <v>735</v>
      </c>
      <c r="J22" s="575">
        <v>0.2</v>
      </c>
      <c r="K22" s="576">
        <v>10</v>
      </c>
      <c r="L22" s="110" t="s">
        <v>950</v>
      </c>
      <c r="M22" s="656"/>
      <c r="N22" s="656"/>
      <c r="O22" s="656"/>
    </row>
    <row r="23" spans="1:15" ht="9" customHeight="1">
      <c r="A23" s="210"/>
      <c r="B23" s="210"/>
      <c r="C23" s="211"/>
      <c r="D23" s="212"/>
      <c r="E23" s="213"/>
      <c r="F23" s="212"/>
      <c r="G23" s="212"/>
      <c r="H23" s="214"/>
      <c r="I23" s="212"/>
      <c r="J23" s="215"/>
      <c r="K23" s="212"/>
      <c r="L23" s="212"/>
      <c r="M23" s="212"/>
      <c r="N23" s="212"/>
      <c r="O23" s="212"/>
    </row>
    <row r="24" spans="1:15" ht="25.5">
      <c r="A24" s="178" t="s">
        <v>1030</v>
      </c>
      <c r="B24" s="178"/>
      <c r="C24" s="105" t="s">
        <v>767</v>
      </c>
      <c r="D24" s="51">
        <v>30</v>
      </c>
      <c r="E24" s="89">
        <v>156.63</v>
      </c>
      <c r="F24" s="51" t="s">
        <v>939</v>
      </c>
      <c r="G24" s="118">
        <v>7.57</v>
      </c>
      <c r="H24" s="177">
        <v>227.1</v>
      </c>
      <c r="I24" s="202">
        <v>227.1</v>
      </c>
      <c r="J24" s="114">
        <v>0.2</v>
      </c>
      <c r="K24" s="51">
        <v>1</v>
      </c>
      <c r="L24" s="110" t="s">
        <v>927</v>
      </c>
      <c r="M24" s="51"/>
      <c r="N24" s="51"/>
      <c r="O24" s="51"/>
    </row>
    <row r="25" ht="12.75">
      <c r="I25" s="185">
        <f>SUM(I2:I24)</f>
        <v>29757.6</v>
      </c>
    </row>
  </sheetData>
  <mergeCells count="1">
    <mergeCell ref="M22:O22"/>
  </mergeCells>
  <printOptions horizontalCentered="1"/>
  <pageMargins left="0.15748031496062992" right="0.15748031496062992" top="0.35433070866141736" bottom="0.3937007874015748" header="0.15748031496062992" footer="0.15748031496062992"/>
  <pageSetup cellComments="asDisplayed" fitToHeight="1" fitToWidth="1" horizontalDpi="300" verticalDpi="300" orientation="landscape" paperSize="9" scale="81" r:id="rId1"/>
  <headerFooter alignWithMargins="0">
    <oddHeader>&amp;C&amp;A</oddHeader>
    <oddFooter>&amp;LMateriale sanitario&amp;RPagina &amp;P di &amp;N</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P35"/>
  <sheetViews>
    <sheetView showGridLines="0" zoomScale="75" zoomScaleNormal="75" zoomScaleSheetLayoutView="75" workbookViewId="0" topLeftCell="A23">
      <pane xSplit="1" topLeftCell="E1" activePane="topRight" state="frozen"/>
      <selection pane="topLeft" activeCell="C16" sqref="C16"/>
      <selection pane="topRight" activeCell="N45" sqref="N45"/>
    </sheetView>
  </sheetViews>
  <sheetFormatPr defaultColWidth="8.8515625" defaultRowHeight="12.75"/>
  <cols>
    <col min="1" max="1" width="7.28125" style="187" customWidth="1"/>
    <col min="2" max="2" width="13.00390625" style="187" customWidth="1"/>
    <col min="3" max="3" width="83.00390625" style="104" customWidth="1"/>
    <col min="4" max="4" width="9.00390625" style="91" customWidth="1"/>
    <col min="5" max="5" width="12.421875" style="112" customWidth="1"/>
    <col min="6" max="6" width="12.28125" style="91" customWidth="1"/>
    <col min="7" max="7" width="10.00390625" style="91" customWidth="1"/>
    <col min="8" max="8" width="11.421875" style="91" customWidth="1"/>
    <col min="9" max="9" width="11.140625" style="185" customWidth="1"/>
    <col min="10" max="10" width="5.28125" style="119" customWidth="1"/>
    <col min="11" max="11" width="11.8515625" style="91" customWidth="1"/>
    <col min="12" max="12" width="15.140625" style="91" customWidth="1"/>
    <col min="13" max="13" width="8.8515625" style="91" customWidth="1"/>
    <col min="14" max="14" width="6.7109375" style="91" customWidth="1"/>
    <col min="15" max="16384" width="8.8515625" style="91" customWidth="1"/>
  </cols>
  <sheetData>
    <row r="1" spans="1:12" s="51" customFormat="1" ht="84.75" customHeight="1">
      <c r="A1" s="51" t="s">
        <v>1228</v>
      </c>
      <c r="B1" s="51" t="s">
        <v>475</v>
      </c>
      <c r="C1" s="133" t="s">
        <v>1226</v>
      </c>
      <c r="D1" s="51" t="s">
        <v>230</v>
      </c>
      <c r="E1" s="89" t="s">
        <v>1398</v>
      </c>
      <c r="F1" s="134" t="s">
        <v>476</v>
      </c>
      <c r="G1" s="134" t="s">
        <v>477</v>
      </c>
      <c r="H1" s="134" t="s">
        <v>1399</v>
      </c>
      <c r="I1" s="177" t="s">
        <v>564</v>
      </c>
      <c r="J1" s="135" t="s">
        <v>1171</v>
      </c>
      <c r="K1" s="134" t="s">
        <v>1172</v>
      </c>
      <c r="L1" s="51" t="s">
        <v>77</v>
      </c>
    </row>
    <row r="2" spans="1:12" s="51" customFormat="1" ht="25.5">
      <c r="A2" s="178" t="s">
        <v>1031</v>
      </c>
      <c r="B2" s="178" t="s">
        <v>353</v>
      </c>
      <c r="C2" s="105" t="s">
        <v>264</v>
      </c>
      <c r="D2" s="51">
        <v>2000</v>
      </c>
      <c r="E2" s="89">
        <v>2990</v>
      </c>
      <c r="F2" s="51" t="s">
        <v>1358</v>
      </c>
      <c r="G2" s="477">
        <v>0.53</v>
      </c>
      <c r="H2" s="477">
        <v>1060</v>
      </c>
      <c r="I2" s="177">
        <v>1060</v>
      </c>
      <c r="J2" s="114">
        <v>0.2</v>
      </c>
      <c r="K2" s="51">
        <v>300</v>
      </c>
      <c r="L2" s="51" t="s">
        <v>1091</v>
      </c>
    </row>
    <row r="3" spans="1:16" s="212" customFormat="1" ht="9" customHeight="1" thickBot="1">
      <c r="A3" s="210"/>
      <c r="B3" s="210"/>
      <c r="C3" s="211"/>
      <c r="E3" s="213"/>
      <c r="I3" s="214"/>
      <c r="J3" s="215"/>
      <c r="L3" s="252"/>
      <c r="O3" s="252"/>
      <c r="P3" s="252"/>
    </row>
    <row r="4" spans="1:16" s="51" customFormat="1" ht="38.25" customHeight="1" thickBot="1">
      <c r="A4" s="616">
        <v>402</v>
      </c>
      <c r="B4" s="178" t="s">
        <v>353</v>
      </c>
      <c r="C4" s="105" t="s">
        <v>212</v>
      </c>
      <c r="D4" s="109">
        <v>150000</v>
      </c>
      <c r="E4" s="617">
        <v>22988.5</v>
      </c>
      <c r="F4" s="572" t="s">
        <v>187</v>
      </c>
      <c r="G4" s="577">
        <v>0.043</v>
      </c>
      <c r="H4" s="574">
        <f>+G4*D4</f>
        <v>6449.999999999999</v>
      </c>
      <c r="I4" s="659">
        <v>12450</v>
      </c>
      <c r="J4" s="575">
        <v>0.2</v>
      </c>
      <c r="K4" s="576">
        <v>1200</v>
      </c>
      <c r="L4" s="657" t="s">
        <v>950</v>
      </c>
      <c r="M4" s="563"/>
      <c r="N4" s="564"/>
      <c r="O4" s="110"/>
      <c r="P4" s="110"/>
    </row>
    <row r="5" spans="1:16" s="51" customFormat="1" ht="41.25" customHeight="1" thickBot="1">
      <c r="A5" s="616"/>
      <c r="B5" s="178" t="s">
        <v>353</v>
      </c>
      <c r="C5" s="105" t="s">
        <v>1352</v>
      </c>
      <c r="D5" s="109">
        <v>50000</v>
      </c>
      <c r="E5" s="617"/>
      <c r="F5" s="572" t="s">
        <v>188</v>
      </c>
      <c r="G5" s="577">
        <v>0.03</v>
      </c>
      <c r="H5" s="574">
        <f>+G5*D5</f>
        <v>1500</v>
      </c>
      <c r="I5" s="660"/>
      <c r="J5" s="575">
        <v>0.2</v>
      </c>
      <c r="K5" s="576">
        <v>1200</v>
      </c>
      <c r="L5" s="658"/>
      <c r="M5" s="565"/>
      <c r="N5" s="566"/>
      <c r="O5" s="110"/>
      <c r="P5" s="110"/>
    </row>
    <row r="6" spans="1:16" s="51" customFormat="1" ht="36.75" customHeight="1" thickBot="1">
      <c r="A6" s="616"/>
      <c r="B6" s="178" t="s">
        <v>353</v>
      </c>
      <c r="C6" s="105" t="s">
        <v>1353</v>
      </c>
      <c r="D6" s="109">
        <v>150000</v>
      </c>
      <c r="E6" s="617"/>
      <c r="F6" s="572" t="s">
        <v>189</v>
      </c>
      <c r="G6" s="577">
        <v>0.03</v>
      </c>
      <c r="H6" s="574">
        <f>+G6*D6</f>
        <v>4500</v>
      </c>
      <c r="I6" s="661"/>
      <c r="J6" s="575">
        <v>0.2</v>
      </c>
      <c r="K6" s="576">
        <v>1200</v>
      </c>
      <c r="L6" s="592"/>
      <c r="M6" s="565"/>
      <c r="N6" s="566"/>
      <c r="O6" s="110"/>
      <c r="P6" s="110"/>
    </row>
    <row r="7" spans="1:12" s="212" customFormat="1" ht="9" customHeight="1">
      <c r="A7" s="210"/>
      <c r="B7" s="210"/>
      <c r="C7" s="211"/>
      <c r="E7" s="213"/>
      <c r="I7" s="214"/>
      <c r="J7" s="215"/>
      <c r="L7" s="252"/>
    </row>
    <row r="8" spans="1:12" s="51" customFormat="1" ht="33.75" customHeight="1">
      <c r="A8" s="178">
        <v>404</v>
      </c>
      <c r="B8" s="178" t="s">
        <v>353</v>
      </c>
      <c r="C8" s="105" t="s">
        <v>1355</v>
      </c>
      <c r="D8" s="109">
        <v>15000</v>
      </c>
      <c r="E8" s="89">
        <v>3622.5</v>
      </c>
      <c r="F8" s="51">
        <v>2102671601</v>
      </c>
      <c r="G8" s="51" t="s">
        <v>581</v>
      </c>
      <c r="H8" s="51" t="s">
        <v>582</v>
      </c>
      <c r="I8" s="367">
        <v>2205</v>
      </c>
      <c r="J8" s="114">
        <v>0.2</v>
      </c>
      <c r="K8" s="51" t="s">
        <v>134</v>
      </c>
      <c r="L8" s="51" t="s">
        <v>507</v>
      </c>
    </row>
    <row r="9" spans="1:10" s="212" customFormat="1" ht="9" customHeight="1">
      <c r="A9" s="210"/>
      <c r="B9" s="210"/>
      <c r="C9" s="211"/>
      <c r="E9" s="213"/>
      <c r="I9" s="214"/>
      <c r="J9" s="215"/>
    </row>
    <row r="10" spans="1:12" s="51" customFormat="1" ht="40.5" customHeight="1">
      <c r="A10" s="178">
        <v>405</v>
      </c>
      <c r="B10" s="178" t="s">
        <v>353</v>
      </c>
      <c r="C10" s="105" t="s">
        <v>1509</v>
      </c>
      <c r="D10" s="109">
        <v>50000</v>
      </c>
      <c r="E10" s="89">
        <f>50000*0.2</f>
        <v>10000</v>
      </c>
      <c r="F10" s="51">
        <v>9012330</v>
      </c>
      <c r="G10" s="51">
        <v>0.049</v>
      </c>
      <c r="H10" s="160">
        <v>2450</v>
      </c>
      <c r="I10" s="177">
        <v>2450</v>
      </c>
      <c r="J10" s="114">
        <v>0.2</v>
      </c>
      <c r="K10" s="51">
        <v>100</v>
      </c>
      <c r="L10" s="51" t="s">
        <v>1073</v>
      </c>
    </row>
    <row r="11" spans="1:10" s="212" customFormat="1" ht="9" customHeight="1">
      <c r="A11" s="210"/>
      <c r="B11" s="210"/>
      <c r="C11" s="211"/>
      <c r="E11" s="213"/>
      <c r="I11" s="214"/>
      <c r="J11" s="215"/>
    </row>
    <row r="12" spans="1:12" s="51" customFormat="1" ht="38.25" customHeight="1">
      <c r="A12" s="178">
        <v>406</v>
      </c>
      <c r="B12" s="178" t="s">
        <v>353</v>
      </c>
      <c r="C12" s="105" t="s">
        <v>1510</v>
      </c>
      <c r="D12" s="109">
        <v>100000</v>
      </c>
      <c r="E12" s="89">
        <v>9660</v>
      </c>
      <c r="F12" s="478" t="s">
        <v>496</v>
      </c>
      <c r="G12" s="207">
        <v>0.0955</v>
      </c>
      <c r="H12" s="208">
        <f>D12*G12</f>
        <v>9550</v>
      </c>
      <c r="I12" s="177">
        <v>9550</v>
      </c>
      <c r="J12" s="114">
        <v>0.2</v>
      </c>
      <c r="K12" s="51" t="s">
        <v>495</v>
      </c>
      <c r="L12" s="51" t="s">
        <v>425</v>
      </c>
    </row>
    <row r="13" spans="1:10" s="212" customFormat="1" ht="9" customHeight="1">
      <c r="A13" s="210"/>
      <c r="B13" s="210"/>
      <c r="C13" s="211"/>
      <c r="E13" s="213"/>
      <c r="I13" s="214"/>
      <c r="J13" s="215"/>
    </row>
    <row r="14" spans="1:12" s="51" customFormat="1" ht="28.5" customHeight="1">
      <c r="A14" s="178">
        <v>407</v>
      </c>
      <c r="B14" s="178" t="s">
        <v>353</v>
      </c>
      <c r="C14" s="105" t="s">
        <v>1140</v>
      </c>
      <c r="D14" s="51">
        <v>2000</v>
      </c>
      <c r="E14" s="89">
        <f>2000*0.4</f>
        <v>800</v>
      </c>
      <c r="F14" s="117">
        <v>364378</v>
      </c>
      <c r="G14" s="118">
        <v>0.35</v>
      </c>
      <c r="H14" s="88">
        <v>700</v>
      </c>
      <c r="I14" s="177">
        <v>700</v>
      </c>
      <c r="J14" s="117">
        <v>20</v>
      </c>
      <c r="K14" s="117">
        <v>100</v>
      </c>
      <c r="L14" s="51" t="s">
        <v>82</v>
      </c>
    </row>
    <row r="15" spans="1:10" s="259" customFormat="1" ht="9" customHeight="1">
      <c r="A15" s="253"/>
      <c r="B15" s="253"/>
      <c r="C15" s="487"/>
      <c r="E15" s="410"/>
      <c r="I15" s="411"/>
      <c r="J15" s="412"/>
    </row>
    <row r="16" spans="1:12" ht="26.25" customHeight="1">
      <c r="A16" s="169">
        <v>408</v>
      </c>
      <c r="B16" s="169" t="s">
        <v>354</v>
      </c>
      <c r="C16" s="103" t="s">
        <v>1586</v>
      </c>
      <c r="D16" s="108">
        <v>200</v>
      </c>
      <c r="E16" s="170">
        <v>722.32</v>
      </c>
      <c r="F16" s="108">
        <v>20058</v>
      </c>
      <c r="G16" s="167">
        <v>2.83</v>
      </c>
      <c r="H16" s="167">
        <f>G16*D16</f>
        <v>566</v>
      </c>
      <c r="I16" s="167">
        <v>566</v>
      </c>
      <c r="J16" s="186">
        <v>0.2</v>
      </c>
      <c r="K16" s="108">
        <v>25</v>
      </c>
      <c r="L16" s="108" t="s">
        <v>718</v>
      </c>
    </row>
    <row r="17" spans="1:12" ht="9" customHeight="1">
      <c r="A17" s="210"/>
      <c r="B17" s="210"/>
      <c r="C17" s="211"/>
      <c r="D17" s="212"/>
      <c r="E17" s="213"/>
      <c r="F17" s="212"/>
      <c r="G17" s="212"/>
      <c r="H17" s="212"/>
      <c r="I17" s="214"/>
      <c r="J17" s="266"/>
      <c r="K17" s="212"/>
      <c r="L17" s="252"/>
    </row>
    <row r="18" spans="1:12" ht="25.5" customHeight="1">
      <c r="A18" s="178">
        <v>409</v>
      </c>
      <c r="B18" s="178" t="s">
        <v>354</v>
      </c>
      <c r="C18" s="105" t="s">
        <v>1587</v>
      </c>
      <c r="D18" s="51">
        <v>200</v>
      </c>
      <c r="E18" s="89">
        <v>722.32</v>
      </c>
      <c r="F18" s="51">
        <v>20055</v>
      </c>
      <c r="G18" s="177">
        <v>2.83</v>
      </c>
      <c r="H18" s="177">
        <f>G18*D18</f>
        <v>566</v>
      </c>
      <c r="I18" s="177">
        <v>566</v>
      </c>
      <c r="J18" s="114">
        <v>0.2</v>
      </c>
      <c r="K18" s="51">
        <v>25</v>
      </c>
      <c r="L18" s="51" t="s">
        <v>718</v>
      </c>
    </row>
    <row r="19" spans="1:12" ht="9" customHeight="1">
      <c r="A19" s="210"/>
      <c r="B19" s="210"/>
      <c r="C19" s="211"/>
      <c r="D19" s="212"/>
      <c r="E19" s="213"/>
      <c r="F19" s="212"/>
      <c r="G19" s="212"/>
      <c r="H19" s="212"/>
      <c r="I19" s="214"/>
      <c r="J19" s="266"/>
      <c r="K19" s="212"/>
      <c r="L19" s="252"/>
    </row>
    <row r="20" spans="1:12" ht="22.5" customHeight="1">
      <c r="A20" s="178">
        <v>410</v>
      </c>
      <c r="B20" s="178" t="s">
        <v>354</v>
      </c>
      <c r="C20" s="105" t="s">
        <v>474</v>
      </c>
      <c r="D20" s="51">
        <v>100</v>
      </c>
      <c r="E20" s="89">
        <v>3450</v>
      </c>
      <c r="F20" s="51" t="s">
        <v>497</v>
      </c>
      <c r="G20" s="207">
        <v>7.2</v>
      </c>
      <c r="H20" s="208">
        <f>D20*G20</f>
        <v>720</v>
      </c>
      <c r="I20" s="177">
        <v>720</v>
      </c>
      <c r="J20" s="114">
        <v>0.2</v>
      </c>
      <c r="K20" s="51" t="s">
        <v>441</v>
      </c>
      <c r="L20" s="51" t="s">
        <v>425</v>
      </c>
    </row>
    <row r="21" spans="1:12" ht="9" customHeight="1">
      <c r="A21" s="210"/>
      <c r="B21" s="210"/>
      <c r="C21" s="211"/>
      <c r="D21" s="212"/>
      <c r="E21" s="213"/>
      <c r="F21" s="212"/>
      <c r="G21" s="212"/>
      <c r="H21" s="212"/>
      <c r="I21" s="214"/>
      <c r="J21" s="266"/>
      <c r="K21" s="212"/>
      <c r="L21" s="212"/>
    </row>
    <row r="22" spans="1:12" ht="25.5" customHeight="1">
      <c r="A22" s="178">
        <v>414</v>
      </c>
      <c r="B22" s="178"/>
      <c r="C22" s="105" t="s">
        <v>33</v>
      </c>
      <c r="D22" s="51">
        <v>10</v>
      </c>
      <c r="E22" s="89">
        <v>290</v>
      </c>
      <c r="F22" s="51" t="s">
        <v>719</v>
      </c>
      <c r="G22" s="177">
        <v>8</v>
      </c>
      <c r="H22" s="177">
        <f>G22*D22</f>
        <v>80</v>
      </c>
      <c r="I22" s="177">
        <v>80</v>
      </c>
      <c r="J22" s="114">
        <v>0.2</v>
      </c>
      <c r="K22" s="51">
        <v>10</v>
      </c>
      <c r="L22" s="51" t="s">
        <v>718</v>
      </c>
    </row>
    <row r="23" spans="1:12" ht="9" customHeight="1">
      <c r="A23" s="210"/>
      <c r="B23" s="210"/>
      <c r="C23" s="211"/>
      <c r="D23" s="212"/>
      <c r="E23" s="213"/>
      <c r="F23" s="212"/>
      <c r="G23" s="212"/>
      <c r="H23" s="212"/>
      <c r="I23" s="214"/>
      <c r="J23" s="266"/>
      <c r="K23" s="212"/>
      <c r="L23" s="212"/>
    </row>
    <row r="24" spans="1:12" ht="18" customHeight="1">
      <c r="A24" s="178">
        <v>415</v>
      </c>
      <c r="B24" s="178"/>
      <c r="C24" s="105" t="s">
        <v>34</v>
      </c>
      <c r="D24" s="51">
        <v>10</v>
      </c>
      <c r="E24" s="89">
        <v>370</v>
      </c>
      <c r="F24" s="381">
        <v>1050028</v>
      </c>
      <c r="G24" s="382">
        <v>7.747</v>
      </c>
      <c r="H24" s="126">
        <v>77.47</v>
      </c>
      <c r="I24" s="176">
        <v>77.47</v>
      </c>
      <c r="J24" s="383">
        <v>20</v>
      </c>
      <c r="K24" s="383" t="s">
        <v>1089</v>
      </c>
      <c r="L24" s="51" t="s">
        <v>1081</v>
      </c>
    </row>
    <row r="25" spans="1:12" ht="9" customHeight="1">
      <c r="A25" s="210"/>
      <c r="B25" s="210"/>
      <c r="C25" s="211"/>
      <c r="D25" s="212"/>
      <c r="E25" s="213"/>
      <c r="F25" s="212"/>
      <c r="G25" s="212"/>
      <c r="H25" s="212"/>
      <c r="I25" s="214"/>
      <c r="J25" s="266"/>
      <c r="K25" s="212"/>
      <c r="L25" s="212"/>
    </row>
    <row r="26" spans="1:12" ht="33" customHeight="1">
      <c r="A26" s="178">
        <v>416</v>
      </c>
      <c r="B26" s="178"/>
      <c r="C26" s="105" t="s">
        <v>32</v>
      </c>
      <c r="D26" s="51">
        <v>30</v>
      </c>
      <c r="E26" s="89">
        <f>30*55</f>
        <v>1650</v>
      </c>
      <c r="F26" s="381">
        <v>1050052</v>
      </c>
      <c r="G26" s="382">
        <v>10.071</v>
      </c>
      <c r="H26" s="126">
        <v>302.13</v>
      </c>
      <c r="I26" s="176">
        <v>302.13</v>
      </c>
      <c r="J26" s="383">
        <v>20</v>
      </c>
      <c r="K26" s="383" t="s">
        <v>1090</v>
      </c>
      <c r="L26" s="51" t="s">
        <v>1081</v>
      </c>
    </row>
    <row r="27" spans="1:12" ht="9" customHeight="1">
      <c r="A27" s="453"/>
      <c r="B27" s="453"/>
      <c r="C27" s="436"/>
      <c r="D27" s="435"/>
      <c r="E27" s="437"/>
      <c r="F27" s="435"/>
      <c r="G27" s="435"/>
      <c r="H27" s="435"/>
      <c r="I27" s="438"/>
      <c r="J27" s="439"/>
      <c r="K27" s="435"/>
      <c r="L27" s="212"/>
    </row>
    <row r="28" spans="1:12" ht="51">
      <c r="A28" s="178">
        <v>417</v>
      </c>
      <c r="B28" s="178" t="s">
        <v>1445</v>
      </c>
      <c r="C28" s="115" t="s">
        <v>381</v>
      </c>
      <c r="D28" s="51">
        <v>80</v>
      </c>
      <c r="E28" s="89">
        <v>47409.44</v>
      </c>
      <c r="F28" s="51" t="s">
        <v>707</v>
      </c>
      <c r="G28" s="88">
        <v>520</v>
      </c>
      <c r="H28" s="88">
        <f>SUM(G28*D28)</f>
        <v>41600</v>
      </c>
      <c r="I28" s="177">
        <f>SUM(H28)</f>
        <v>41600</v>
      </c>
      <c r="J28" s="114">
        <v>0.2</v>
      </c>
      <c r="K28" s="51">
        <v>10</v>
      </c>
      <c r="L28" s="51" t="s">
        <v>687</v>
      </c>
    </row>
    <row r="29" spans="1:12" ht="9" customHeight="1">
      <c r="A29" s="210"/>
      <c r="B29" s="210"/>
      <c r="C29" s="211"/>
      <c r="D29" s="212"/>
      <c r="E29" s="213"/>
      <c r="F29" s="212"/>
      <c r="G29" s="212"/>
      <c r="H29" s="212"/>
      <c r="I29" s="214"/>
      <c r="J29" s="266"/>
      <c r="K29" s="212"/>
      <c r="L29" s="212"/>
    </row>
    <row r="30" spans="1:12" ht="12.75">
      <c r="A30" s="178">
        <v>419</v>
      </c>
      <c r="B30" s="178" t="s">
        <v>1178</v>
      </c>
      <c r="C30" s="105" t="s">
        <v>1565</v>
      </c>
      <c r="D30" s="51">
        <v>100</v>
      </c>
      <c r="E30" s="89">
        <v>10453.04</v>
      </c>
      <c r="F30" s="51">
        <v>500035</v>
      </c>
      <c r="G30" s="87">
        <v>96.58</v>
      </c>
      <c r="H30" s="87">
        <f>D30*G30</f>
        <v>9658</v>
      </c>
      <c r="I30" s="177">
        <v>9658</v>
      </c>
      <c r="J30" s="114">
        <v>0.2</v>
      </c>
      <c r="K30" s="51">
        <v>12</v>
      </c>
      <c r="L30" s="51" t="s">
        <v>674</v>
      </c>
    </row>
    <row r="31" spans="1:12" ht="9" customHeight="1">
      <c r="A31" s="453"/>
      <c r="B31" s="453"/>
      <c r="C31" s="436"/>
      <c r="D31" s="435"/>
      <c r="E31" s="437"/>
      <c r="F31" s="435"/>
      <c r="G31" s="435"/>
      <c r="H31" s="435"/>
      <c r="I31" s="438"/>
      <c r="J31" s="439"/>
      <c r="K31" s="435"/>
      <c r="L31" s="212"/>
    </row>
    <row r="32" spans="1:12" ht="38.25">
      <c r="A32" s="178">
        <v>420</v>
      </c>
      <c r="B32" s="178" t="s">
        <v>481</v>
      </c>
      <c r="C32" s="105" t="s">
        <v>30</v>
      </c>
      <c r="D32" s="51">
        <v>100</v>
      </c>
      <c r="E32" s="89">
        <v>3000</v>
      </c>
      <c r="F32" s="51" t="s">
        <v>1276</v>
      </c>
      <c r="G32" s="89">
        <v>12.5</v>
      </c>
      <c r="H32" s="89">
        <v>1250</v>
      </c>
      <c r="I32" s="177">
        <v>1250</v>
      </c>
      <c r="J32" s="114">
        <v>0.2</v>
      </c>
      <c r="K32" s="51">
        <v>1</v>
      </c>
      <c r="L32" s="51" t="s">
        <v>96</v>
      </c>
    </row>
    <row r="33" spans="1:12" ht="9" customHeight="1">
      <c r="A33" s="210"/>
      <c r="B33" s="210"/>
      <c r="C33" s="211"/>
      <c r="D33" s="212"/>
      <c r="E33" s="213"/>
      <c r="F33" s="212"/>
      <c r="G33" s="212"/>
      <c r="H33" s="212"/>
      <c r="I33" s="214"/>
      <c r="J33" s="266"/>
      <c r="K33" s="212"/>
      <c r="L33" s="212"/>
    </row>
    <row r="34" spans="1:12" ht="18.75" customHeight="1">
      <c r="A34" s="178">
        <v>421</v>
      </c>
      <c r="B34" s="178" t="s">
        <v>482</v>
      </c>
      <c r="C34" s="107" t="s">
        <v>1239</v>
      </c>
      <c r="D34" s="51">
        <v>600</v>
      </c>
      <c r="E34" s="89">
        <v>15870</v>
      </c>
      <c r="F34" s="425" t="s">
        <v>202</v>
      </c>
      <c r="G34" s="125">
        <v>25.92</v>
      </c>
      <c r="H34" s="125">
        <f>G34*D34</f>
        <v>15552.000000000002</v>
      </c>
      <c r="I34" s="176">
        <f>H34</f>
        <v>15552.000000000002</v>
      </c>
      <c r="J34" s="126">
        <v>20</v>
      </c>
      <c r="K34" s="110" t="s">
        <v>159</v>
      </c>
      <c r="L34" s="51" t="s">
        <v>679</v>
      </c>
    </row>
    <row r="35" ht="12.75">
      <c r="I35" s="185">
        <f>SUM(I2:I34)</f>
        <v>98786.6</v>
      </c>
    </row>
  </sheetData>
  <mergeCells count="4">
    <mergeCell ref="L4:L6"/>
    <mergeCell ref="A4:A6"/>
    <mergeCell ref="E4:E6"/>
    <mergeCell ref="I4:I6"/>
  </mergeCells>
  <printOptions/>
  <pageMargins left="0.15748031496062992" right="0.15748031496062992" top="0.35433070866141736" bottom="0.3937007874015748" header="0.15748031496062992" footer="0.15748031496062992"/>
  <pageSetup cellComments="asDisplayed" fitToHeight="2" fitToWidth="1" horizontalDpi="300" verticalDpi="300" orientation="landscape" paperSize="9" scale="72" r:id="rId1"/>
  <headerFooter alignWithMargins="0">
    <oddHeader>&amp;C&amp;A</oddHeader>
    <oddFooter>&amp;LMateriale sanitario&amp;RPagina &amp;P di &amp;N</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1:L28"/>
  <sheetViews>
    <sheetView showGridLines="0" zoomScale="75" zoomScaleNormal="75" zoomScaleSheetLayoutView="75" workbookViewId="0" topLeftCell="D16">
      <selection activeCell="O27" sqref="O27"/>
    </sheetView>
  </sheetViews>
  <sheetFormatPr defaultColWidth="8.8515625" defaultRowHeight="12.75"/>
  <cols>
    <col min="1" max="1" width="7.28125" style="91" customWidth="1"/>
    <col min="2" max="2" width="13.00390625" style="91" customWidth="1"/>
    <col min="3" max="3" width="65.8515625" style="104" customWidth="1"/>
    <col min="4" max="4" width="9.00390625" style="91" customWidth="1"/>
    <col min="5" max="5" width="13.140625" style="112" bestFit="1" customWidth="1"/>
    <col min="6" max="6" width="10.57421875" style="91" customWidth="1"/>
    <col min="7" max="7" width="7.28125" style="91" customWidth="1"/>
    <col min="8" max="8" width="12.140625" style="91" customWidth="1"/>
    <col min="9" max="9" width="12.140625" style="185" customWidth="1"/>
    <col min="10" max="10" width="5.140625" style="119" customWidth="1"/>
    <col min="11" max="11" width="5.8515625" style="91" customWidth="1"/>
    <col min="12" max="12" width="15.00390625" style="91" customWidth="1"/>
    <col min="13" max="16384" width="8.8515625" style="91" customWidth="1"/>
  </cols>
  <sheetData>
    <row r="1" spans="1:12" s="76" customFormat="1" ht="84.75" customHeight="1">
      <c r="A1" s="76" t="s">
        <v>478</v>
      </c>
      <c r="B1" s="76" t="s">
        <v>475</v>
      </c>
      <c r="C1" s="479" t="s">
        <v>1226</v>
      </c>
      <c r="D1" s="76" t="s">
        <v>230</v>
      </c>
      <c r="E1" s="470" t="s">
        <v>1398</v>
      </c>
      <c r="F1" s="471" t="s">
        <v>476</v>
      </c>
      <c r="G1" s="471" t="s">
        <v>477</v>
      </c>
      <c r="H1" s="471" t="s">
        <v>1399</v>
      </c>
      <c r="I1" s="474" t="s">
        <v>564</v>
      </c>
      <c r="J1" s="476" t="s">
        <v>1171</v>
      </c>
      <c r="K1" s="471" t="s">
        <v>1172</v>
      </c>
      <c r="L1" s="76" t="s">
        <v>77</v>
      </c>
    </row>
    <row r="2" spans="1:12" s="51" customFormat="1" ht="25.5">
      <c r="A2" s="614">
        <v>422</v>
      </c>
      <c r="B2" s="51" t="s">
        <v>1447</v>
      </c>
      <c r="C2" s="105" t="s">
        <v>1389</v>
      </c>
      <c r="D2" s="51">
        <v>1500</v>
      </c>
      <c r="E2" s="617">
        <v>25357.5</v>
      </c>
      <c r="F2" s="51" t="s">
        <v>708</v>
      </c>
      <c r="G2" s="88">
        <v>2.3</v>
      </c>
      <c r="H2" s="88">
        <f>SUM(G2*D2)</f>
        <v>3449.9999999999995</v>
      </c>
      <c r="I2" s="615">
        <f>SUM(H2:H6)</f>
        <v>17249.999999999996</v>
      </c>
      <c r="J2" s="114">
        <v>0.2</v>
      </c>
      <c r="K2" s="51">
        <v>25</v>
      </c>
      <c r="L2" s="614" t="s">
        <v>687</v>
      </c>
    </row>
    <row r="3" spans="1:12" s="51" customFormat="1" ht="25.5">
      <c r="A3" s="614"/>
      <c r="B3" s="51" t="s">
        <v>1447</v>
      </c>
      <c r="C3" s="105" t="s">
        <v>1390</v>
      </c>
      <c r="D3" s="51">
        <v>1500</v>
      </c>
      <c r="E3" s="617"/>
      <c r="F3" s="51" t="s">
        <v>709</v>
      </c>
      <c r="G3" s="88">
        <v>2.3</v>
      </c>
      <c r="H3" s="88">
        <f>SUM(G3*D3)</f>
        <v>3449.9999999999995</v>
      </c>
      <c r="I3" s="615"/>
      <c r="J3" s="114">
        <v>0.2</v>
      </c>
      <c r="K3" s="51">
        <v>25</v>
      </c>
      <c r="L3" s="614"/>
    </row>
    <row r="4" spans="1:12" s="51" customFormat="1" ht="25.5">
      <c r="A4" s="614"/>
      <c r="B4" s="51" t="s">
        <v>1447</v>
      </c>
      <c r="C4" s="105" t="s">
        <v>160</v>
      </c>
      <c r="D4" s="51">
        <v>1500</v>
      </c>
      <c r="E4" s="617"/>
      <c r="F4" s="51" t="s">
        <v>710</v>
      </c>
      <c r="G4" s="88">
        <v>2.3</v>
      </c>
      <c r="H4" s="88">
        <f>SUM(G4*D4)</f>
        <v>3449.9999999999995</v>
      </c>
      <c r="I4" s="615"/>
      <c r="J4" s="114">
        <v>0.2</v>
      </c>
      <c r="K4" s="51">
        <v>25</v>
      </c>
      <c r="L4" s="614"/>
    </row>
    <row r="5" spans="1:12" s="51" customFormat="1" ht="25.5">
      <c r="A5" s="614"/>
      <c r="B5" s="51" t="s">
        <v>1447</v>
      </c>
      <c r="C5" s="105" t="s">
        <v>54</v>
      </c>
      <c r="D5" s="51">
        <v>1500</v>
      </c>
      <c r="E5" s="617"/>
      <c r="F5" s="51" t="s">
        <v>711</v>
      </c>
      <c r="G5" s="88">
        <v>2.3</v>
      </c>
      <c r="H5" s="88">
        <f>SUM(G5*D5)</f>
        <v>3449.9999999999995</v>
      </c>
      <c r="I5" s="615"/>
      <c r="J5" s="114">
        <v>0.2</v>
      </c>
      <c r="K5" s="51">
        <v>25</v>
      </c>
      <c r="L5" s="614"/>
    </row>
    <row r="6" spans="1:12" s="51" customFormat="1" ht="25.5">
      <c r="A6" s="614"/>
      <c r="B6" s="51" t="s">
        <v>1447</v>
      </c>
      <c r="C6" s="105" t="s">
        <v>55</v>
      </c>
      <c r="D6" s="51">
        <v>1500</v>
      </c>
      <c r="E6" s="617"/>
      <c r="F6" s="51" t="s">
        <v>712</v>
      </c>
      <c r="G6" s="88">
        <v>2.3</v>
      </c>
      <c r="H6" s="88">
        <f>SUM(G6*D6)</f>
        <v>3449.9999999999995</v>
      </c>
      <c r="I6" s="615"/>
      <c r="J6" s="114">
        <v>0.2</v>
      </c>
      <c r="K6" s="51">
        <v>25</v>
      </c>
      <c r="L6" s="614"/>
    </row>
    <row r="7" spans="3:10" s="212" customFormat="1" ht="9" customHeight="1">
      <c r="C7" s="211"/>
      <c r="E7" s="213"/>
      <c r="I7" s="214"/>
      <c r="J7" s="215"/>
    </row>
    <row r="8" spans="1:12" s="51" customFormat="1" ht="27" customHeight="1">
      <c r="A8" s="614">
        <v>423</v>
      </c>
      <c r="B8" s="51" t="s">
        <v>1447</v>
      </c>
      <c r="C8" s="105" t="s">
        <v>1134</v>
      </c>
      <c r="D8" s="51">
        <v>600</v>
      </c>
      <c r="E8" s="617">
        <v>3660</v>
      </c>
      <c r="F8" s="51" t="s">
        <v>874</v>
      </c>
      <c r="G8" s="477">
        <v>0.29</v>
      </c>
      <c r="H8" s="477">
        <v>174</v>
      </c>
      <c r="I8" s="615">
        <v>3538</v>
      </c>
      <c r="J8" s="114">
        <v>0.2</v>
      </c>
      <c r="K8" s="51">
        <v>600</v>
      </c>
      <c r="L8" s="589" t="s">
        <v>1091</v>
      </c>
    </row>
    <row r="9" spans="1:12" s="51" customFormat="1" ht="27" customHeight="1">
      <c r="A9" s="614"/>
      <c r="B9" s="51" t="s">
        <v>1447</v>
      </c>
      <c r="C9" s="105" t="s">
        <v>1135</v>
      </c>
      <c r="D9" s="51">
        <v>600</v>
      </c>
      <c r="E9" s="617"/>
      <c r="F9" s="51" t="s">
        <v>875</v>
      </c>
      <c r="G9" s="477">
        <v>0.29</v>
      </c>
      <c r="H9" s="477">
        <v>174</v>
      </c>
      <c r="I9" s="615"/>
      <c r="J9" s="114">
        <v>0.2</v>
      </c>
      <c r="K9" s="51">
        <v>600</v>
      </c>
      <c r="L9" s="589"/>
    </row>
    <row r="10" spans="1:12" s="51" customFormat="1" ht="27" customHeight="1">
      <c r="A10" s="614"/>
      <c r="B10" s="51" t="s">
        <v>1447</v>
      </c>
      <c r="C10" s="105" t="s">
        <v>1136</v>
      </c>
      <c r="D10" s="51">
        <v>3000</v>
      </c>
      <c r="E10" s="617"/>
      <c r="F10" s="51" t="s">
        <v>876</v>
      </c>
      <c r="G10" s="477">
        <v>0.29</v>
      </c>
      <c r="H10" s="477">
        <v>174</v>
      </c>
      <c r="I10" s="615"/>
      <c r="J10" s="114">
        <v>0.2</v>
      </c>
      <c r="K10" s="51">
        <v>510</v>
      </c>
      <c r="L10" s="589"/>
    </row>
    <row r="11" spans="1:12" s="51" customFormat="1" ht="27" customHeight="1">
      <c r="A11" s="614"/>
      <c r="B11" s="51" t="s">
        <v>1447</v>
      </c>
      <c r="C11" s="105" t="s">
        <v>209</v>
      </c>
      <c r="D11" s="51">
        <v>4000</v>
      </c>
      <c r="E11" s="617"/>
      <c r="F11" s="51" t="s">
        <v>877</v>
      </c>
      <c r="G11" s="477">
        <v>0.29</v>
      </c>
      <c r="H11" s="477">
        <v>174</v>
      </c>
      <c r="I11" s="615"/>
      <c r="J11" s="114">
        <v>0.2</v>
      </c>
      <c r="K11" s="51">
        <v>480</v>
      </c>
      <c r="L11" s="589"/>
    </row>
    <row r="12" spans="1:12" s="51" customFormat="1" ht="27" customHeight="1">
      <c r="A12" s="614"/>
      <c r="B12" s="51" t="s">
        <v>1447</v>
      </c>
      <c r="C12" s="105" t="s">
        <v>208</v>
      </c>
      <c r="D12" s="51">
        <v>4000</v>
      </c>
      <c r="E12" s="617"/>
      <c r="F12" s="51" t="s">
        <v>878</v>
      </c>
      <c r="G12" s="477">
        <v>0.29</v>
      </c>
      <c r="H12" s="477">
        <v>174</v>
      </c>
      <c r="I12" s="615"/>
      <c r="J12" s="114">
        <v>0.2</v>
      </c>
      <c r="K12" s="51">
        <v>400</v>
      </c>
      <c r="L12" s="589"/>
    </row>
    <row r="13" spans="3:10" s="212" customFormat="1" ht="9" customHeight="1">
      <c r="C13" s="211"/>
      <c r="E13" s="213"/>
      <c r="I13" s="214"/>
      <c r="J13" s="215"/>
    </row>
    <row r="14" spans="1:12" s="51" customFormat="1" ht="25.5" customHeight="1">
      <c r="A14" s="51">
        <v>426</v>
      </c>
      <c r="B14" s="51" t="s">
        <v>356</v>
      </c>
      <c r="C14" s="105" t="s">
        <v>61</v>
      </c>
      <c r="D14" s="51">
        <v>30</v>
      </c>
      <c r="E14" s="89">
        <v>15</v>
      </c>
      <c r="F14" s="51" t="s">
        <v>713</v>
      </c>
      <c r="G14" s="88">
        <v>4.8</v>
      </c>
      <c r="H14" s="88">
        <f>SUM(G14*D14)</f>
        <v>144</v>
      </c>
      <c r="I14" s="177">
        <f>SUM(H14)</f>
        <v>144</v>
      </c>
      <c r="J14" s="114">
        <v>0.2</v>
      </c>
      <c r="K14" s="51">
        <v>10</v>
      </c>
      <c r="L14" s="51" t="s">
        <v>687</v>
      </c>
    </row>
    <row r="15" spans="3:12" s="435" customFormat="1" ht="9" customHeight="1">
      <c r="C15" s="436"/>
      <c r="E15" s="437"/>
      <c r="I15" s="438"/>
      <c r="J15" s="480"/>
      <c r="L15" s="212"/>
    </row>
    <row r="16" spans="1:12" s="51" customFormat="1" ht="33.75" customHeight="1">
      <c r="A16" s="51">
        <v>427</v>
      </c>
      <c r="B16" s="51" t="s">
        <v>356</v>
      </c>
      <c r="C16" s="105" t="s">
        <v>204</v>
      </c>
      <c r="D16" s="51">
        <v>50</v>
      </c>
      <c r="E16" s="89">
        <v>25</v>
      </c>
      <c r="F16" s="51" t="s">
        <v>714</v>
      </c>
      <c r="G16" s="88">
        <v>4.8</v>
      </c>
      <c r="H16" s="88">
        <f>SUM(G16*D16)</f>
        <v>240</v>
      </c>
      <c r="I16" s="177">
        <f>SUM(H16)</f>
        <v>240</v>
      </c>
      <c r="J16" s="114">
        <v>0.2</v>
      </c>
      <c r="K16" s="51">
        <v>10</v>
      </c>
      <c r="L16" s="51" t="s">
        <v>687</v>
      </c>
    </row>
    <row r="17" spans="3:10" s="212" customFormat="1" ht="9" customHeight="1">
      <c r="C17" s="211"/>
      <c r="E17" s="213"/>
      <c r="I17" s="214"/>
      <c r="J17" s="215"/>
    </row>
    <row r="18" spans="1:12" s="51" customFormat="1" ht="43.5" customHeight="1">
      <c r="A18" s="51">
        <v>428</v>
      </c>
      <c r="B18" s="51" t="s">
        <v>357</v>
      </c>
      <c r="C18" s="105" t="s">
        <v>1138</v>
      </c>
      <c r="D18" s="51">
        <v>50</v>
      </c>
      <c r="E18" s="89">
        <v>460</v>
      </c>
      <c r="F18" s="51" t="s">
        <v>1347</v>
      </c>
      <c r="G18" s="51">
        <v>9.19</v>
      </c>
      <c r="H18" s="88">
        <v>459.5</v>
      </c>
      <c r="I18" s="177">
        <v>459.5</v>
      </c>
      <c r="J18" s="114">
        <v>0.04</v>
      </c>
      <c r="K18" s="51">
        <v>10</v>
      </c>
      <c r="L18" s="51" t="s">
        <v>1343</v>
      </c>
    </row>
    <row r="19" spans="3:12" s="435" customFormat="1" ht="9" customHeight="1">
      <c r="C19" s="481"/>
      <c r="E19" s="437"/>
      <c r="I19" s="438"/>
      <c r="J19" s="480"/>
      <c r="L19" s="212"/>
    </row>
    <row r="20" spans="1:12" s="51" customFormat="1" ht="42" customHeight="1">
      <c r="A20" s="51">
        <v>429</v>
      </c>
      <c r="B20" s="51" t="s">
        <v>357</v>
      </c>
      <c r="C20" s="452" t="s">
        <v>1139</v>
      </c>
      <c r="D20" s="51">
        <v>50</v>
      </c>
      <c r="E20" s="89">
        <v>460</v>
      </c>
      <c r="F20" s="51" t="s">
        <v>1348</v>
      </c>
      <c r="G20" s="51">
        <v>9.19</v>
      </c>
      <c r="H20" s="88">
        <v>459.5</v>
      </c>
      <c r="I20" s="177">
        <v>459.5</v>
      </c>
      <c r="J20" s="114">
        <v>0.04</v>
      </c>
      <c r="K20" s="51">
        <v>10</v>
      </c>
      <c r="L20" s="51" t="s">
        <v>1343</v>
      </c>
    </row>
    <row r="21" spans="3:12" s="435" customFormat="1" ht="9" customHeight="1">
      <c r="C21" s="481"/>
      <c r="E21" s="437"/>
      <c r="I21" s="438"/>
      <c r="J21" s="480"/>
      <c r="L21" s="212"/>
    </row>
    <row r="22" spans="1:12" s="51" customFormat="1" ht="45" customHeight="1">
      <c r="A22" s="51">
        <v>430</v>
      </c>
      <c r="B22" s="51" t="s">
        <v>357</v>
      </c>
      <c r="C22" s="452" t="s">
        <v>1137</v>
      </c>
      <c r="D22" s="51">
        <v>50</v>
      </c>
      <c r="E22" s="89">
        <v>460</v>
      </c>
      <c r="F22" s="51" t="s">
        <v>1349</v>
      </c>
      <c r="G22" s="51">
        <v>8.57</v>
      </c>
      <c r="H22" s="88">
        <v>428.5</v>
      </c>
      <c r="I22" s="177">
        <v>428.5</v>
      </c>
      <c r="J22" s="114">
        <v>0.04</v>
      </c>
      <c r="K22" s="51">
        <v>10</v>
      </c>
      <c r="L22" s="51" t="s">
        <v>1343</v>
      </c>
    </row>
    <row r="25" ht="13.5" thickBot="1"/>
    <row r="26" spans="9:10" ht="13.5" thickBot="1">
      <c r="I26" s="579">
        <f>I2+I8+I14+I16</f>
        <v>21171.999999999996</v>
      </c>
      <c r="J26" s="113">
        <v>0.2</v>
      </c>
    </row>
    <row r="27" ht="13.5" thickBot="1">
      <c r="J27" s="113"/>
    </row>
    <row r="28" spans="9:10" ht="13.5" thickBot="1">
      <c r="I28" s="579">
        <f>I18+I20+I22</f>
        <v>1347.5</v>
      </c>
      <c r="J28" s="113">
        <v>0.04</v>
      </c>
    </row>
  </sheetData>
  <mergeCells count="8">
    <mergeCell ref="L8:L12"/>
    <mergeCell ref="E2:E6"/>
    <mergeCell ref="I2:I6"/>
    <mergeCell ref="A2:A6"/>
    <mergeCell ref="A8:A12"/>
    <mergeCell ref="E8:E12"/>
    <mergeCell ref="I8:I12"/>
    <mergeCell ref="L2:L6"/>
  </mergeCells>
  <printOptions/>
  <pageMargins left="0.17" right="0.17" top="0.36" bottom="0.41" header="0.17" footer="0.17"/>
  <pageSetup cellComments="asDisplayed" fitToHeight="1" fitToWidth="1" horizontalDpi="300" verticalDpi="300" orientation="landscape" paperSize="9" scale="82" r:id="rId1"/>
  <headerFooter alignWithMargins="0">
    <oddHeader>&amp;C&amp;A</oddHeader>
    <oddFooter>&amp;LMateriale sanitario&amp;RPagina &amp;P di &amp;N</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L23"/>
  <sheetViews>
    <sheetView showGridLines="0" zoomScale="75" zoomScaleNormal="75" zoomScaleSheetLayoutView="75" workbookViewId="0" topLeftCell="A11">
      <pane xSplit="1" topLeftCell="E1" activePane="topRight" state="frozen"/>
      <selection pane="topLeft" activeCell="C16" sqref="C16"/>
      <selection pane="topRight" activeCell="L29" sqref="L29"/>
    </sheetView>
  </sheetViews>
  <sheetFormatPr defaultColWidth="8.8515625" defaultRowHeight="12.75"/>
  <cols>
    <col min="1" max="1" width="8.28125" style="187" customWidth="1"/>
    <col min="2" max="2" width="13.00390625" style="187" customWidth="1"/>
    <col min="3" max="3" width="61.00390625" style="104" customWidth="1"/>
    <col min="4" max="4" width="8.28125" style="91" customWidth="1"/>
    <col min="5" max="5" width="11.8515625" style="112" customWidth="1"/>
    <col min="6" max="6" width="15.421875" style="91" customWidth="1"/>
    <col min="7" max="7" width="10.57421875" style="91" customWidth="1"/>
    <col min="8" max="8" width="12.140625" style="91" customWidth="1"/>
    <col min="9" max="9" width="12.140625" style="185" customWidth="1"/>
    <col min="10" max="10" width="5.00390625" style="119" customWidth="1"/>
    <col min="11" max="11" width="9.7109375" style="91" customWidth="1"/>
    <col min="12" max="12" width="15.00390625" style="91" customWidth="1"/>
    <col min="13" max="16384" width="8.8515625" style="91" customWidth="1"/>
  </cols>
  <sheetData>
    <row r="1" spans="1:12" s="76" customFormat="1" ht="84.75" customHeight="1">
      <c r="A1" s="76" t="s">
        <v>1228</v>
      </c>
      <c r="B1" s="76" t="s">
        <v>475</v>
      </c>
      <c r="C1" s="469" t="s">
        <v>1226</v>
      </c>
      <c r="D1" s="76" t="s">
        <v>230</v>
      </c>
      <c r="E1" s="470" t="s">
        <v>1398</v>
      </c>
      <c r="F1" s="471" t="s">
        <v>476</v>
      </c>
      <c r="G1" s="471" t="s">
        <v>477</v>
      </c>
      <c r="H1" s="471" t="s">
        <v>1399</v>
      </c>
      <c r="I1" s="474" t="s">
        <v>564</v>
      </c>
      <c r="J1" s="476" t="s">
        <v>1171</v>
      </c>
      <c r="K1" s="471" t="s">
        <v>1172</v>
      </c>
      <c r="L1" s="76" t="s">
        <v>77</v>
      </c>
    </row>
    <row r="2" spans="1:12" s="51" customFormat="1" ht="12.75">
      <c r="A2" s="616">
        <v>431</v>
      </c>
      <c r="B2" s="178" t="s">
        <v>358</v>
      </c>
      <c r="C2" s="115" t="s">
        <v>1237</v>
      </c>
      <c r="D2" s="51">
        <v>100</v>
      </c>
      <c r="E2" s="617">
        <v>81</v>
      </c>
      <c r="F2" s="51" t="s">
        <v>137</v>
      </c>
      <c r="G2" s="371">
        <v>0.19</v>
      </c>
      <c r="H2" s="371">
        <v>19</v>
      </c>
      <c r="I2" s="615">
        <v>57</v>
      </c>
      <c r="J2" s="114">
        <v>0.2</v>
      </c>
      <c r="K2" s="51" t="s">
        <v>138</v>
      </c>
      <c r="L2" s="662" t="s">
        <v>117</v>
      </c>
    </row>
    <row r="3" spans="1:12" s="51" customFormat="1" ht="12.75">
      <c r="A3" s="616"/>
      <c r="B3" s="178" t="s">
        <v>358</v>
      </c>
      <c r="C3" s="115" t="s">
        <v>1238</v>
      </c>
      <c r="D3" s="51">
        <v>100</v>
      </c>
      <c r="E3" s="617"/>
      <c r="F3" s="51" t="s">
        <v>139</v>
      </c>
      <c r="G3" s="371">
        <v>0.19</v>
      </c>
      <c r="H3" s="371">
        <v>19</v>
      </c>
      <c r="I3" s="615"/>
      <c r="J3" s="114">
        <v>0.2</v>
      </c>
      <c r="K3" s="51" t="s">
        <v>138</v>
      </c>
      <c r="L3" s="663"/>
    </row>
    <row r="4" spans="1:12" s="51" customFormat="1" ht="12.75">
      <c r="A4" s="616"/>
      <c r="B4" s="178" t="s">
        <v>358</v>
      </c>
      <c r="C4" s="115" t="s">
        <v>872</v>
      </c>
      <c r="D4" s="51">
        <v>100</v>
      </c>
      <c r="E4" s="617"/>
      <c r="F4" s="51" t="s">
        <v>140</v>
      </c>
      <c r="G4" s="371">
        <v>0.19</v>
      </c>
      <c r="H4" s="371">
        <v>19</v>
      </c>
      <c r="I4" s="615"/>
      <c r="J4" s="114">
        <v>0.2</v>
      </c>
      <c r="K4" s="51" t="s">
        <v>138</v>
      </c>
      <c r="L4" s="664"/>
    </row>
    <row r="5" spans="1:12" s="212" customFormat="1" ht="9" customHeight="1">
      <c r="A5" s="210"/>
      <c r="B5" s="210"/>
      <c r="C5" s="211"/>
      <c r="E5" s="213"/>
      <c r="I5" s="214"/>
      <c r="J5" s="215"/>
      <c r="L5" s="252"/>
    </row>
    <row r="6" spans="1:12" s="51" customFormat="1" ht="31.5" customHeight="1">
      <c r="A6" s="178">
        <v>432</v>
      </c>
      <c r="B6" s="178" t="s">
        <v>1448</v>
      </c>
      <c r="C6" s="105" t="s">
        <v>60</v>
      </c>
      <c r="D6" s="51">
        <v>3000</v>
      </c>
      <c r="E6" s="89">
        <v>5175</v>
      </c>
      <c r="F6" s="110" t="s">
        <v>751</v>
      </c>
      <c r="G6" s="86">
        <v>0.51</v>
      </c>
      <c r="H6" s="86">
        <f>G6*D6</f>
        <v>1530</v>
      </c>
      <c r="I6" s="176">
        <f>SUM(H6)</f>
        <v>1530</v>
      </c>
      <c r="J6" s="111">
        <v>0.2</v>
      </c>
      <c r="K6" s="110" t="s">
        <v>744</v>
      </c>
      <c r="L6" s="51" t="s">
        <v>733</v>
      </c>
    </row>
    <row r="7" spans="1:10" s="212" customFormat="1" ht="9" customHeight="1">
      <c r="A7" s="210"/>
      <c r="B7" s="210"/>
      <c r="C7" s="211"/>
      <c r="E7" s="213"/>
      <c r="I7" s="214"/>
      <c r="J7" s="215"/>
    </row>
    <row r="8" spans="1:12" s="51" customFormat="1" ht="27" customHeight="1">
      <c r="A8" s="616">
        <v>433</v>
      </c>
      <c r="B8" s="178" t="s">
        <v>1188</v>
      </c>
      <c r="C8" s="105" t="s">
        <v>520</v>
      </c>
      <c r="D8" s="109">
        <v>5000</v>
      </c>
      <c r="E8" s="617">
        <v>14400</v>
      </c>
      <c r="F8" s="51" t="s">
        <v>141</v>
      </c>
      <c r="G8" s="371">
        <v>0.18</v>
      </c>
      <c r="H8" s="371">
        <v>900</v>
      </c>
      <c r="I8" s="615">
        <v>10800</v>
      </c>
      <c r="J8" s="114">
        <v>0.2</v>
      </c>
      <c r="K8" s="51" t="s">
        <v>138</v>
      </c>
      <c r="L8" s="662" t="s">
        <v>117</v>
      </c>
    </row>
    <row r="9" spans="1:12" s="51" customFormat="1" ht="27" customHeight="1">
      <c r="A9" s="616"/>
      <c r="B9" s="178" t="s">
        <v>1188</v>
      </c>
      <c r="C9" s="105" t="s">
        <v>521</v>
      </c>
      <c r="D9" s="109">
        <v>5000</v>
      </c>
      <c r="E9" s="617"/>
      <c r="F9" s="51" t="s">
        <v>142</v>
      </c>
      <c r="G9" s="371">
        <v>0.18</v>
      </c>
      <c r="H9" s="371">
        <v>900</v>
      </c>
      <c r="I9" s="615"/>
      <c r="J9" s="114">
        <v>0.2</v>
      </c>
      <c r="K9" s="51" t="s">
        <v>138</v>
      </c>
      <c r="L9" s="663"/>
    </row>
    <row r="10" spans="1:12" s="51" customFormat="1" ht="27" customHeight="1">
      <c r="A10" s="616"/>
      <c r="B10" s="178" t="s">
        <v>1188</v>
      </c>
      <c r="C10" s="105" t="s">
        <v>522</v>
      </c>
      <c r="D10" s="109">
        <v>10000</v>
      </c>
      <c r="E10" s="617"/>
      <c r="F10" s="51" t="s">
        <v>143</v>
      </c>
      <c r="G10" s="371">
        <v>0.18</v>
      </c>
      <c r="H10" s="371">
        <v>1800</v>
      </c>
      <c r="I10" s="615"/>
      <c r="J10" s="114">
        <v>0.2</v>
      </c>
      <c r="K10" s="51" t="s">
        <v>138</v>
      </c>
      <c r="L10" s="663"/>
    </row>
    <row r="11" spans="1:12" s="51" customFormat="1" ht="27" customHeight="1">
      <c r="A11" s="616"/>
      <c r="B11" s="482" t="s">
        <v>1188</v>
      </c>
      <c r="C11" s="105" t="s">
        <v>523</v>
      </c>
      <c r="D11" s="109">
        <v>18000</v>
      </c>
      <c r="E11" s="617"/>
      <c r="F11" s="51" t="s">
        <v>144</v>
      </c>
      <c r="G11" s="371">
        <v>0.18</v>
      </c>
      <c r="H11" s="371">
        <v>3240</v>
      </c>
      <c r="I11" s="615"/>
      <c r="J11" s="114">
        <v>0.2</v>
      </c>
      <c r="K11" s="51" t="s">
        <v>138</v>
      </c>
      <c r="L11" s="663"/>
    </row>
    <row r="12" spans="1:12" s="51" customFormat="1" ht="27" customHeight="1">
      <c r="A12" s="616"/>
      <c r="B12" s="178" t="s">
        <v>1188</v>
      </c>
      <c r="C12" s="105" t="s">
        <v>1133</v>
      </c>
      <c r="D12" s="109">
        <v>18000</v>
      </c>
      <c r="E12" s="617"/>
      <c r="F12" s="51" t="s">
        <v>145</v>
      </c>
      <c r="G12" s="371">
        <v>0.18</v>
      </c>
      <c r="H12" s="371">
        <v>3240</v>
      </c>
      <c r="I12" s="615"/>
      <c r="J12" s="114">
        <v>0.2</v>
      </c>
      <c r="K12" s="51" t="s">
        <v>138</v>
      </c>
      <c r="L12" s="663"/>
    </row>
    <row r="13" spans="1:12" s="51" customFormat="1" ht="27" customHeight="1">
      <c r="A13" s="616"/>
      <c r="B13" s="178" t="s">
        <v>1188</v>
      </c>
      <c r="C13" s="105" t="s">
        <v>518</v>
      </c>
      <c r="D13" s="51">
        <v>2000</v>
      </c>
      <c r="E13" s="617"/>
      <c r="F13" s="51" t="s">
        <v>146</v>
      </c>
      <c r="G13" s="371">
        <v>0.18</v>
      </c>
      <c r="H13" s="371">
        <v>360</v>
      </c>
      <c r="I13" s="615"/>
      <c r="J13" s="114">
        <v>0.2</v>
      </c>
      <c r="K13" s="51" t="s">
        <v>138</v>
      </c>
      <c r="L13" s="663"/>
    </row>
    <row r="14" spans="1:12" s="51" customFormat="1" ht="27" customHeight="1">
      <c r="A14" s="616"/>
      <c r="B14" s="482" t="s">
        <v>1188</v>
      </c>
      <c r="C14" s="105" t="s">
        <v>519</v>
      </c>
      <c r="D14" s="51">
        <v>2000</v>
      </c>
      <c r="E14" s="617"/>
      <c r="F14" s="51" t="s">
        <v>147</v>
      </c>
      <c r="G14" s="371">
        <v>0.18</v>
      </c>
      <c r="H14" s="371">
        <v>360</v>
      </c>
      <c r="I14" s="615"/>
      <c r="J14" s="114">
        <v>0.2</v>
      </c>
      <c r="K14" s="51" t="s">
        <v>138</v>
      </c>
      <c r="L14" s="664"/>
    </row>
    <row r="15" spans="1:10" s="212" customFormat="1" ht="9" customHeight="1">
      <c r="A15" s="210"/>
      <c r="B15" s="210"/>
      <c r="C15" s="211"/>
      <c r="E15" s="213"/>
      <c r="I15" s="214"/>
      <c r="J15" s="215"/>
    </row>
    <row r="16" spans="1:12" s="51" customFormat="1" ht="12.75">
      <c r="A16" s="178">
        <v>434</v>
      </c>
      <c r="B16" s="178" t="s">
        <v>363</v>
      </c>
      <c r="C16" s="115" t="s">
        <v>1436</v>
      </c>
      <c r="D16" s="51">
        <v>1500</v>
      </c>
      <c r="E16" s="89">
        <v>46.23</v>
      </c>
      <c r="F16" s="203" t="s">
        <v>683</v>
      </c>
      <c r="G16" s="199">
        <v>0.011</v>
      </c>
      <c r="H16" s="200">
        <f>+G16*D16</f>
        <v>16.5</v>
      </c>
      <c r="I16" s="171">
        <v>16.5</v>
      </c>
      <c r="J16" s="201">
        <v>0.2</v>
      </c>
      <c r="K16" s="198">
        <v>500</v>
      </c>
      <c r="L16" s="51" t="s">
        <v>950</v>
      </c>
    </row>
    <row r="17" spans="1:10" s="212" customFormat="1" ht="9" customHeight="1">
      <c r="A17" s="210"/>
      <c r="B17" s="210"/>
      <c r="C17" s="211"/>
      <c r="E17" s="213"/>
      <c r="I17" s="214"/>
      <c r="J17" s="215"/>
    </row>
    <row r="18" spans="1:12" s="51" customFormat="1" ht="40.5" customHeight="1">
      <c r="A18" s="178">
        <v>435</v>
      </c>
      <c r="B18" s="178"/>
      <c r="C18" s="116" t="s">
        <v>218</v>
      </c>
      <c r="D18" s="51">
        <v>10</v>
      </c>
      <c r="E18" s="89">
        <v>396</v>
      </c>
      <c r="F18" s="126">
        <v>20.04</v>
      </c>
      <c r="G18" s="125">
        <v>30</v>
      </c>
      <c r="H18" s="125">
        <f>G18*D18</f>
        <v>300</v>
      </c>
      <c r="I18" s="176">
        <f>H18</f>
        <v>300</v>
      </c>
      <c r="J18" s="201">
        <v>0.2</v>
      </c>
      <c r="K18" s="110" t="s">
        <v>201</v>
      </c>
      <c r="L18" s="51" t="s">
        <v>679</v>
      </c>
    </row>
    <row r="19" spans="1:10" s="212" customFormat="1" ht="9" customHeight="1">
      <c r="A19" s="210"/>
      <c r="B19" s="210"/>
      <c r="C19" s="211"/>
      <c r="E19" s="213"/>
      <c r="I19" s="214"/>
      <c r="J19" s="215"/>
    </row>
    <row r="20" spans="1:12" s="51" customFormat="1" ht="25.5">
      <c r="A20" s="178">
        <v>436</v>
      </c>
      <c r="B20" s="178"/>
      <c r="C20" s="116" t="s">
        <v>219</v>
      </c>
      <c r="D20" s="51">
        <v>10</v>
      </c>
      <c r="E20" s="89">
        <v>450</v>
      </c>
      <c r="F20" s="51" t="s">
        <v>1284</v>
      </c>
      <c r="G20" s="450">
        <v>80</v>
      </c>
      <c r="H20" s="450">
        <v>800</v>
      </c>
      <c r="I20" s="419">
        <v>800</v>
      </c>
      <c r="J20" s="114">
        <v>0.2</v>
      </c>
      <c r="K20" s="51">
        <v>5</v>
      </c>
      <c r="L20" s="51" t="s">
        <v>1277</v>
      </c>
    </row>
    <row r="21" ht="12.75">
      <c r="I21" s="185">
        <f>SUM(I2:I20)</f>
        <v>13503.5</v>
      </c>
    </row>
    <row r="23" ht="9" customHeight="1">
      <c r="C23" s="211"/>
    </row>
  </sheetData>
  <mergeCells count="8">
    <mergeCell ref="A8:A14"/>
    <mergeCell ref="A2:A4"/>
    <mergeCell ref="E2:E4"/>
    <mergeCell ref="I2:I4"/>
    <mergeCell ref="L8:L14"/>
    <mergeCell ref="L2:L4"/>
    <mergeCell ref="E8:E14"/>
    <mergeCell ref="I8:I14"/>
  </mergeCells>
  <printOptions/>
  <pageMargins left="0.17" right="0.17" top="0.36" bottom="0.41" header="0.17" footer="0.17"/>
  <pageSetup cellComments="asDisplayed" fitToHeight="1" fitToWidth="1" horizontalDpi="300" verticalDpi="300" orientation="landscape" paperSize="9" scale="80" r:id="rId1"/>
  <headerFooter alignWithMargins="0">
    <oddHeader>&amp;C&amp;A</oddHeader>
    <oddFooter>&amp;LMateriale sanitario&amp;RPagina &amp;P di &amp;N</oddFooter>
  </headerFooter>
  <ignoredErrors>
    <ignoredError sqref="F16" numberStoredAsText="1"/>
  </ignoredErrors>
</worksheet>
</file>

<file path=xl/worksheets/sheet37.xml><?xml version="1.0" encoding="utf-8"?>
<worksheet xmlns="http://schemas.openxmlformats.org/spreadsheetml/2006/main" xmlns:r="http://schemas.openxmlformats.org/officeDocument/2006/relationships">
  <sheetPr>
    <pageSetUpPr fitToPage="1"/>
  </sheetPr>
  <dimension ref="A1:L26"/>
  <sheetViews>
    <sheetView showGridLines="0" zoomScale="75" zoomScaleNormal="75" zoomScaleSheetLayoutView="75" workbookViewId="0" topLeftCell="A9">
      <pane xSplit="1" topLeftCell="F1" activePane="topRight" state="frozen"/>
      <selection pane="topLeft" activeCell="C16" sqref="C16"/>
      <selection pane="topRight" activeCell="M26" sqref="M26"/>
    </sheetView>
  </sheetViews>
  <sheetFormatPr defaultColWidth="8.8515625" defaultRowHeight="12.75"/>
  <cols>
    <col min="1" max="1" width="7.28125" style="187" customWidth="1"/>
    <col min="2" max="2" width="10.421875" style="187" customWidth="1"/>
    <col min="3" max="3" width="62.28125" style="104" customWidth="1"/>
    <col min="4" max="4" width="9.00390625" style="91" customWidth="1"/>
    <col min="5" max="5" width="13.140625" style="112" bestFit="1" customWidth="1"/>
    <col min="6" max="6" width="13.140625" style="91" customWidth="1"/>
    <col min="7" max="7" width="8.8515625" style="91" customWidth="1"/>
    <col min="8" max="8" width="12.140625" style="91" customWidth="1"/>
    <col min="9" max="9" width="12.140625" style="185" customWidth="1"/>
    <col min="10" max="10" width="5.00390625" style="119" customWidth="1"/>
    <col min="11" max="11" width="7.8515625" style="91" customWidth="1"/>
    <col min="12" max="12" width="14.8515625" style="91" customWidth="1"/>
    <col min="13" max="16384" width="8.8515625" style="91" customWidth="1"/>
  </cols>
  <sheetData>
    <row r="1" spans="1:12" s="76" customFormat="1" ht="84.75" customHeight="1">
      <c r="A1" s="76" t="s">
        <v>1228</v>
      </c>
      <c r="B1" s="76" t="s">
        <v>475</v>
      </c>
      <c r="C1" s="469" t="s">
        <v>1226</v>
      </c>
      <c r="D1" s="76" t="s">
        <v>230</v>
      </c>
      <c r="E1" s="470" t="s">
        <v>1398</v>
      </c>
      <c r="F1" s="471" t="s">
        <v>476</v>
      </c>
      <c r="G1" s="471" t="s">
        <v>477</v>
      </c>
      <c r="H1" s="471" t="s">
        <v>1399</v>
      </c>
      <c r="I1" s="474" t="s">
        <v>564</v>
      </c>
      <c r="J1" s="476" t="s">
        <v>1171</v>
      </c>
      <c r="K1" s="471" t="s">
        <v>1172</v>
      </c>
      <c r="L1" s="76" t="s">
        <v>77</v>
      </c>
    </row>
    <row r="2" spans="1:12" s="51" customFormat="1" ht="12.75">
      <c r="A2" s="178">
        <v>437</v>
      </c>
      <c r="B2" s="178" t="s">
        <v>362</v>
      </c>
      <c r="C2" s="105" t="s">
        <v>1130</v>
      </c>
      <c r="D2" s="51">
        <v>3600</v>
      </c>
      <c r="E2" s="89">
        <v>745.2</v>
      </c>
      <c r="F2" s="203" t="s">
        <v>684</v>
      </c>
      <c r="G2" s="199">
        <v>0.153</v>
      </c>
      <c r="H2" s="200">
        <f>+G2*D2</f>
        <v>550.8</v>
      </c>
      <c r="I2" s="171">
        <v>550.8</v>
      </c>
      <c r="J2" s="201">
        <v>0.2</v>
      </c>
      <c r="K2" s="198">
        <v>120</v>
      </c>
      <c r="L2" s="51" t="s">
        <v>950</v>
      </c>
    </row>
    <row r="3" spans="1:10" s="212" customFormat="1" ht="9" customHeight="1">
      <c r="A3" s="210"/>
      <c r="B3" s="210"/>
      <c r="C3" s="211"/>
      <c r="E3" s="213"/>
      <c r="I3" s="214"/>
      <c r="J3" s="215"/>
    </row>
    <row r="4" spans="1:12" s="51" customFormat="1" ht="30" customHeight="1">
      <c r="A4" s="178">
        <v>438</v>
      </c>
      <c r="B4" s="178" t="s">
        <v>1200</v>
      </c>
      <c r="C4" s="105" t="s">
        <v>1427</v>
      </c>
      <c r="D4" s="51">
        <v>100</v>
      </c>
      <c r="E4" s="89">
        <v>2012.5</v>
      </c>
      <c r="F4" s="51" t="s">
        <v>675</v>
      </c>
      <c r="G4" s="87">
        <v>11.04</v>
      </c>
      <c r="H4" s="87">
        <f>D4*G4</f>
        <v>1104</v>
      </c>
      <c r="I4" s="177">
        <v>1104</v>
      </c>
      <c r="J4" s="114">
        <v>0.2</v>
      </c>
      <c r="K4" s="51">
        <v>20</v>
      </c>
      <c r="L4" s="51" t="s">
        <v>674</v>
      </c>
    </row>
    <row r="5" spans="1:10" s="435" customFormat="1" ht="9" customHeight="1">
      <c r="A5" s="453"/>
      <c r="B5" s="453"/>
      <c r="C5" s="436"/>
      <c r="E5" s="437"/>
      <c r="I5" s="438"/>
      <c r="J5" s="480"/>
    </row>
    <row r="6" spans="1:12" s="51" customFormat="1" ht="24.75" customHeight="1">
      <c r="A6" s="178">
        <v>439</v>
      </c>
      <c r="B6" s="178" t="s">
        <v>1200</v>
      </c>
      <c r="C6" s="105" t="s">
        <v>206</v>
      </c>
      <c r="D6" s="51">
        <v>100</v>
      </c>
      <c r="E6" s="89">
        <v>2012.5</v>
      </c>
      <c r="F6" s="51" t="s">
        <v>676</v>
      </c>
      <c r="G6" s="87">
        <v>11.04</v>
      </c>
      <c r="H6" s="87">
        <f>D6*G6</f>
        <v>1104</v>
      </c>
      <c r="I6" s="177">
        <v>1104</v>
      </c>
      <c r="J6" s="114">
        <v>0.2</v>
      </c>
      <c r="K6" s="51">
        <v>20</v>
      </c>
      <c r="L6" s="51" t="s">
        <v>674</v>
      </c>
    </row>
    <row r="7" spans="1:12" s="435" customFormat="1" ht="9" customHeight="1">
      <c r="A7" s="453"/>
      <c r="B7" s="453"/>
      <c r="C7" s="436"/>
      <c r="E7" s="437"/>
      <c r="I7" s="438"/>
      <c r="J7" s="480"/>
      <c r="L7" s="212"/>
    </row>
    <row r="8" spans="1:12" s="51" customFormat="1" ht="34.5" customHeight="1">
      <c r="A8" s="178" t="s">
        <v>1032</v>
      </c>
      <c r="B8" s="178" t="s">
        <v>1200</v>
      </c>
      <c r="C8" s="105" t="s">
        <v>1395</v>
      </c>
      <c r="D8" s="51">
        <v>100</v>
      </c>
      <c r="E8" s="89">
        <v>2012.5</v>
      </c>
      <c r="F8" s="51" t="s">
        <v>677</v>
      </c>
      <c r="G8" s="87">
        <v>11.04</v>
      </c>
      <c r="H8" s="87">
        <f>D8*G8</f>
        <v>1104</v>
      </c>
      <c r="I8" s="177">
        <v>1104</v>
      </c>
      <c r="J8" s="114">
        <v>0.2</v>
      </c>
      <c r="K8" s="51">
        <v>20</v>
      </c>
      <c r="L8" s="51" t="s">
        <v>674</v>
      </c>
    </row>
    <row r="9" spans="1:12" s="435" customFormat="1" ht="9" customHeight="1">
      <c r="A9" s="453"/>
      <c r="B9" s="453"/>
      <c r="C9" s="436"/>
      <c r="E9" s="437"/>
      <c r="I9" s="438"/>
      <c r="J9" s="480"/>
      <c r="L9" s="252"/>
    </row>
    <row r="10" spans="1:12" s="51" customFormat="1" ht="26.25" customHeight="1">
      <c r="A10" s="178" t="s">
        <v>1033</v>
      </c>
      <c r="B10" s="178" t="s">
        <v>539</v>
      </c>
      <c r="C10" s="105" t="s">
        <v>276</v>
      </c>
      <c r="D10" s="51">
        <v>30</v>
      </c>
      <c r="E10" s="89">
        <f>30*4.5</f>
        <v>135</v>
      </c>
      <c r="F10" s="51" t="s">
        <v>498</v>
      </c>
      <c r="G10" s="207">
        <v>1.62</v>
      </c>
      <c r="H10" s="208">
        <f>D10*G10</f>
        <v>48.6</v>
      </c>
      <c r="I10" s="177">
        <v>48.6</v>
      </c>
      <c r="J10" s="114">
        <v>0.2</v>
      </c>
      <c r="K10" s="51" t="s">
        <v>499</v>
      </c>
      <c r="L10" s="51" t="s">
        <v>425</v>
      </c>
    </row>
    <row r="11" spans="1:12" s="212" customFormat="1" ht="9" customHeight="1">
      <c r="A11" s="210"/>
      <c r="B11" s="210"/>
      <c r="C11" s="211"/>
      <c r="E11" s="213"/>
      <c r="I11" s="214"/>
      <c r="J11" s="215"/>
      <c r="L11" s="252"/>
    </row>
    <row r="12" spans="1:12" s="51" customFormat="1" ht="25.5" customHeight="1">
      <c r="A12" s="178" t="s">
        <v>1034</v>
      </c>
      <c r="B12" s="178" t="s">
        <v>539</v>
      </c>
      <c r="C12" s="105" t="s">
        <v>275</v>
      </c>
      <c r="D12" s="51">
        <v>30</v>
      </c>
      <c r="E12" s="89">
        <f>30*4.5</f>
        <v>135</v>
      </c>
      <c r="F12" s="51" t="s">
        <v>500</v>
      </c>
      <c r="G12" s="207">
        <v>1.89</v>
      </c>
      <c r="H12" s="208">
        <f>D12*G12</f>
        <v>56.699999999999996</v>
      </c>
      <c r="I12" s="177">
        <v>56.7</v>
      </c>
      <c r="J12" s="114">
        <v>0.2</v>
      </c>
      <c r="K12" s="51" t="s">
        <v>499</v>
      </c>
      <c r="L12" s="51" t="s">
        <v>425</v>
      </c>
    </row>
    <row r="13" spans="1:10" s="212" customFormat="1" ht="9" customHeight="1">
      <c r="A13" s="210"/>
      <c r="B13" s="210"/>
      <c r="C13" s="211"/>
      <c r="E13" s="213"/>
      <c r="I13" s="214"/>
      <c r="J13" s="215"/>
    </row>
    <row r="14" spans="1:12" s="51" customFormat="1" ht="24.75" customHeight="1">
      <c r="A14" s="178" t="s">
        <v>1035</v>
      </c>
      <c r="B14" s="178" t="s">
        <v>539</v>
      </c>
      <c r="C14" s="105" t="s">
        <v>274</v>
      </c>
      <c r="D14" s="51">
        <v>30</v>
      </c>
      <c r="E14" s="89">
        <f>30*4.5</f>
        <v>135</v>
      </c>
      <c r="F14" s="51" t="s">
        <v>720</v>
      </c>
      <c r="G14" s="177">
        <v>3.9</v>
      </c>
      <c r="H14" s="177">
        <f>G14*D14</f>
        <v>117</v>
      </c>
      <c r="I14" s="177">
        <v>117</v>
      </c>
      <c r="J14" s="114">
        <v>0.2</v>
      </c>
      <c r="K14" s="51">
        <v>5</v>
      </c>
      <c r="L14" s="51" t="s">
        <v>718</v>
      </c>
    </row>
    <row r="15" spans="1:10" s="212" customFormat="1" ht="9" customHeight="1">
      <c r="A15" s="210"/>
      <c r="B15" s="210"/>
      <c r="C15" s="211"/>
      <c r="E15" s="213"/>
      <c r="I15" s="214"/>
      <c r="J15" s="215"/>
    </row>
    <row r="16" spans="1:12" s="51" customFormat="1" ht="25.5">
      <c r="A16" s="178" t="s">
        <v>1036</v>
      </c>
      <c r="B16" s="178"/>
      <c r="C16" s="105" t="s">
        <v>1492</v>
      </c>
      <c r="D16" s="51">
        <v>10</v>
      </c>
      <c r="E16" s="89">
        <v>652.17</v>
      </c>
      <c r="F16" s="51" t="s">
        <v>1285</v>
      </c>
      <c r="G16" s="450">
        <v>48.8</v>
      </c>
      <c r="H16" s="450">
        <v>488</v>
      </c>
      <c r="I16" s="419">
        <v>488</v>
      </c>
      <c r="J16" s="114">
        <v>0.04</v>
      </c>
      <c r="K16" s="51">
        <v>5</v>
      </c>
      <c r="L16" s="51" t="s">
        <v>1277</v>
      </c>
    </row>
    <row r="17" spans="1:10" s="212" customFormat="1" ht="9" customHeight="1">
      <c r="A17" s="210"/>
      <c r="B17" s="210"/>
      <c r="C17" s="211"/>
      <c r="E17" s="213"/>
      <c r="I17" s="214"/>
      <c r="J17" s="215"/>
    </row>
    <row r="18" spans="1:12" s="51" customFormat="1" ht="25.5" customHeight="1">
      <c r="A18" s="178" t="s">
        <v>1037</v>
      </c>
      <c r="B18" s="178" t="s">
        <v>1446</v>
      </c>
      <c r="C18" s="105" t="s">
        <v>1129</v>
      </c>
      <c r="D18" s="51">
        <v>1500</v>
      </c>
      <c r="E18" s="89">
        <v>687.59</v>
      </c>
      <c r="F18" s="51" t="s">
        <v>924</v>
      </c>
      <c r="G18" s="51">
        <v>0.34</v>
      </c>
      <c r="H18" s="89">
        <f>+D18*G18</f>
        <v>510.00000000000006</v>
      </c>
      <c r="I18" s="177">
        <v>510</v>
      </c>
      <c r="J18" s="114">
        <v>0.2</v>
      </c>
      <c r="K18" s="51">
        <v>10</v>
      </c>
      <c r="L18" s="51" t="s">
        <v>894</v>
      </c>
    </row>
    <row r="19" spans="1:10" s="212" customFormat="1" ht="9" customHeight="1">
      <c r="A19" s="210"/>
      <c r="B19" s="210"/>
      <c r="C19" s="211"/>
      <c r="E19" s="213"/>
      <c r="I19" s="214"/>
      <c r="J19" s="215"/>
    </row>
    <row r="20" spans="1:12" s="51" customFormat="1" ht="28.5" customHeight="1">
      <c r="A20" s="178" t="s">
        <v>1038</v>
      </c>
      <c r="B20" s="178" t="s">
        <v>1446</v>
      </c>
      <c r="C20" s="105" t="s">
        <v>1128</v>
      </c>
      <c r="D20" s="51">
        <v>1500</v>
      </c>
      <c r="E20" s="89">
        <v>687.59</v>
      </c>
      <c r="F20" s="51" t="s">
        <v>925</v>
      </c>
      <c r="G20" s="51">
        <v>0.34</v>
      </c>
      <c r="H20" s="89">
        <f>+D20*G20</f>
        <v>510.00000000000006</v>
      </c>
      <c r="I20" s="177">
        <v>510</v>
      </c>
      <c r="J20" s="114">
        <v>0.2</v>
      </c>
      <c r="K20" s="51">
        <v>10</v>
      </c>
      <c r="L20" s="51" t="s">
        <v>894</v>
      </c>
    </row>
    <row r="23" ht="13.5" thickBot="1"/>
    <row r="24" spans="9:10" ht="13.5" thickBot="1">
      <c r="I24" s="579">
        <f>I2+I4+I6+I8+I10+I12+I14+I18+I20</f>
        <v>5105.1</v>
      </c>
      <c r="J24" s="113">
        <v>0.2</v>
      </c>
    </row>
    <row r="25" ht="12.75">
      <c r="J25" s="113"/>
    </row>
    <row r="26" spans="9:10" ht="12.75">
      <c r="I26" s="419">
        <v>488</v>
      </c>
      <c r="J26" s="113">
        <v>0.04</v>
      </c>
    </row>
  </sheetData>
  <printOptions/>
  <pageMargins left="0.17" right="0.17" top="0.36" bottom="0.41" header="0.17" footer="0.17"/>
  <pageSetup cellComments="asDisplayed" fitToHeight="1" fitToWidth="1" horizontalDpi="300" verticalDpi="300" orientation="landscape" paperSize="9" scale="83" r:id="rId1"/>
  <headerFooter alignWithMargins="0">
    <oddHeader>&amp;C&amp;A</oddHeader>
    <oddFooter>&amp;LMateriale sanitario&amp;RPagina &amp;P di &amp;N</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1:L47"/>
  <sheetViews>
    <sheetView showGridLines="0" zoomScale="75" zoomScaleNormal="75" zoomScaleSheetLayoutView="75" workbookViewId="0" topLeftCell="A28">
      <pane xSplit="1" topLeftCell="D1" activePane="topRight" state="frozen"/>
      <selection pane="topLeft" activeCell="A1" sqref="A1"/>
      <selection pane="topRight" activeCell="L48" sqref="L48"/>
    </sheetView>
  </sheetViews>
  <sheetFormatPr defaultColWidth="8.8515625" defaultRowHeight="12.75"/>
  <cols>
    <col min="1" max="1" width="8.140625" style="187" customWidth="1"/>
    <col min="2" max="2" width="10.8515625" style="187" customWidth="1"/>
    <col min="3" max="3" width="87.57421875" style="104" customWidth="1"/>
    <col min="4" max="4" width="9.00390625" style="91" customWidth="1"/>
    <col min="5" max="5" width="13.140625" style="112" bestFit="1" customWidth="1"/>
    <col min="6" max="6" width="11.7109375" style="91" customWidth="1"/>
    <col min="7" max="7" width="10.57421875" style="91" customWidth="1"/>
    <col min="8" max="8" width="12.140625" style="91" customWidth="1"/>
    <col min="9" max="9" width="12.140625" style="185" customWidth="1"/>
    <col min="10" max="10" width="5.00390625" style="119" customWidth="1"/>
    <col min="11" max="11" width="8.140625" style="91" customWidth="1"/>
    <col min="12" max="12" width="20.00390625" style="91" customWidth="1"/>
    <col min="13" max="16384" width="8.8515625" style="91" customWidth="1"/>
  </cols>
  <sheetData>
    <row r="1" spans="1:12" s="76" customFormat="1" ht="84.75" customHeight="1">
      <c r="A1" s="76" t="s">
        <v>1228</v>
      </c>
      <c r="B1" s="76" t="s">
        <v>475</v>
      </c>
      <c r="C1" s="469" t="s">
        <v>1226</v>
      </c>
      <c r="D1" s="76" t="s">
        <v>230</v>
      </c>
      <c r="E1" s="470" t="s">
        <v>1398</v>
      </c>
      <c r="F1" s="471" t="s">
        <v>476</v>
      </c>
      <c r="G1" s="471" t="s">
        <v>477</v>
      </c>
      <c r="H1" s="471" t="s">
        <v>1399</v>
      </c>
      <c r="I1" s="474" t="s">
        <v>564</v>
      </c>
      <c r="J1" s="476" t="s">
        <v>1171</v>
      </c>
      <c r="K1" s="471" t="s">
        <v>1172</v>
      </c>
      <c r="L1" s="76" t="s">
        <v>77</v>
      </c>
    </row>
    <row r="2" spans="1:12" s="51" customFormat="1" ht="16.5" customHeight="1">
      <c r="A2" s="178" t="s">
        <v>1039</v>
      </c>
      <c r="B2" s="178" t="s">
        <v>1446</v>
      </c>
      <c r="C2" s="105" t="s">
        <v>1127</v>
      </c>
      <c r="D2" s="51">
        <v>1500</v>
      </c>
      <c r="E2" s="89">
        <v>687.59</v>
      </c>
      <c r="F2" s="51" t="s">
        <v>926</v>
      </c>
      <c r="G2" s="51">
        <v>0.34</v>
      </c>
      <c r="H2" s="89">
        <f>+D2*G2</f>
        <v>510.00000000000006</v>
      </c>
      <c r="I2" s="177">
        <v>510</v>
      </c>
      <c r="J2" s="114">
        <v>0.2</v>
      </c>
      <c r="K2" s="51">
        <v>10</v>
      </c>
      <c r="L2" s="51" t="s">
        <v>894</v>
      </c>
    </row>
    <row r="3" spans="1:10" s="212" customFormat="1" ht="9" customHeight="1">
      <c r="A3" s="210"/>
      <c r="B3" s="210"/>
      <c r="C3" s="211"/>
      <c r="E3" s="213"/>
      <c r="I3" s="214"/>
      <c r="J3" s="215"/>
    </row>
    <row r="4" spans="1:12" s="51" customFormat="1" ht="51">
      <c r="A4" s="178" t="s">
        <v>1040</v>
      </c>
      <c r="B4" s="178" t="s">
        <v>541</v>
      </c>
      <c r="C4" s="105" t="s">
        <v>1058</v>
      </c>
      <c r="D4" s="51">
        <v>50</v>
      </c>
      <c r="E4" s="89">
        <f>50*47</f>
        <v>2350</v>
      </c>
      <c r="F4" s="51" t="s">
        <v>678</v>
      </c>
      <c r="G4" s="87">
        <v>46</v>
      </c>
      <c r="H4" s="87">
        <f>D4*G4</f>
        <v>2300</v>
      </c>
      <c r="I4" s="177">
        <v>2300</v>
      </c>
      <c r="J4" s="114">
        <v>0.2</v>
      </c>
      <c r="K4" s="51" t="s">
        <v>1359</v>
      </c>
      <c r="L4" s="51" t="s">
        <v>674</v>
      </c>
    </row>
    <row r="5" spans="1:12" s="435" customFormat="1" ht="9" customHeight="1">
      <c r="A5" s="453"/>
      <c r="B5" s="453"/>
      <c r="C5" s="436"/>
      <c r="E5" s="437"/>
      <c r="I5" s="438"/>
      <c r="J5" s="480"/>
      <c r="L5" s="252"/>
    </row>
    <row r="6" spans="1:12" s="51" customFormat="1" ht="12.75">
      <c r="A6" s="178" t="s">
        <v>1041</v>
      </c>
      <c r="B6" s="178" t="s">
        <v>541</v>
      </c>
      <c r="C6" s="105" t="s">
        <v>1143</v>
      </c>
      <c r="D6" s="51">
        <v>700</v>
      </c>
      <c r="E6" s="89">
        <v>18515</v>
      </c>
      <c r="F6" s="110" t="s">
        <v>1327</v>
      </c>
      <c r="G6" s="125">
        <v>23</v>
      </c>
      <c r="H6" s="125">
        <f>G6*D6</f>
        <v>16100</v>
      </c>
      <c r="I6" s="176">
        <f>SUM(H6)</f>
        <v>16100</v>
      </c>
      <c r="J6" s="111">
        <v>0.2</v>
      </c>
      <c r="K6" s="110">
        <v>5</v>
      </c>
      <c r="L6" s="51" t="s">
        <v>1313</v>
      </c>
    </row>
    <row r="7" spans="1:10" s="212" customFormat="1" ht="9" customHeight="1">
      <c r="A7" s="210"/>
      <c r="B7" s="210"/>
      <c r="C7" s="211"/>
      <c r="E7" s="213"/>
      <c r="I7" s="214"/>
      <c r="J7" s="215"/>
    </row>
    <row r="8" spans="1:12" s="51" customFormat="1" ht="12.75">
      <c r="A8" s="178" t="s">
        <v>1043</v>
      </c>
      <c r="B8" s="178" t="s">
        <v>540</v>
      </c>
      <c r="C8" s="105" t="s">
        <v>323</v>
      </c>
      <c r="D8" s="51">
        <v>1500</v>
      </c>
      <c r="E8" s="89">
        <v>138</v>
      </c>
      <c r="F8" s="51">
        <v>2000001406</v>
      </c>
      <c r="G8" s="51" t="s">
        <v>583</v>
      </c>
      <c r="H8" s="51" t="s">
        <v>584</v>
      </c>
      <c r="I8" s="367">
        <v>73.2</v>
      </c>
      <c r="J8" s="114">
        <v>0.2</v>
      </c>
      <c r="K8" s="51" t="s">
        <v>585</v>
      </c>
      <c r="L8" s="51" t="s">
        <v>507</v>
      </c>
    </row>
    <row r="9" spans="1:12" s="435" customFormat="1" ht="9" customHeight="1">
      <c r="A9" s="453"/>
      <c r="B9" s="453"/>
      <c r="C9" s="436"/>
      <c r="E9" s="437"/>
      <c r="I9" s="438"/>
      <c r="J9" s="480"/>
      <c r="L9" s="252"/>
    </row>
    <row r="10" spans="1:12" s="51" customFormat="1" ht="12.75">
      <c r="A10" s="178" t="s">
        <v>1044</v>
      </c>
      <c r="B10" s="178" t="s">
        <v>540</v>
      </c>
      <c r="C10" s="105" t="s">
        <v>1524</v>
      </c>
      <c r="D10" s="51">
        <v>1500</v>
      </c>
      <c r="E10" s="89">
        <v>138</v>
      </c>
      <c r="F10" s="51">
        <v>2000001401</v>
      </c>
      <c r="G10" s="51" t="s">
        <v>586</v>
      </c>
      <c r="H10" s="51" t="s">
        <v>587</v>
      </c>
      <c r="I10" s="367">
        <v>80.25</v>
      </c>
      <c r="J10" s="114">
        <v>0.2</v>
      </c>
      <c r="K10" s="51" t="s">
        <v>588</v>
      </c>
      <c r="L10" s="51" t="s">
        <v>507</v>
      </c>
    </row>
    <row r="11" spans="1:12" s="435" customFormat="1" ht="9" customHeight="1">
      <c r="A11" s="453"/>
      <c r="B11" s="453"/>
      <c r="C11" s="436"/>
      <c r="E11" s="437"/>
      <c r="I11" s="438"/>
      <c r="J11" s="480"/>
      <c r="L11" s="252"/>
    </row>
    <row r="12" spans="1:12" s="51" customFormat="1" ht="33.75" customHeight="1">
      <c r="A12" s="616" t="s">
        <v>1045</v>
      </c>
      <c r="B12" s="616" t="s">
        <v>359</v>
      </c>
      <c r="C12" s="105" t="s">
        <v>948</v>
      </c>
      <c r="D12" s="51">
        <v>200</v>
      </c>
      <c r="E12" s="89">
        <v>22172</v>
      </c>
      <c r="F12" s="614">
        <v>431962</v>
      </c>
      <c r="G12" s="665">
        <v>110.62</v>
      </c>
      <c r="H12" s="665">
        <f>D12*G12</f>
        <v>22124</v>
      </c>
      <c r="I12" s="653">
        <v>22124</v>
      </c>
      <c r="J12" s="652">
        <v>0.2</v>
      </c>
      <c r="K12" s="614">
        <v>10</v>
      </c>
      <c r="L12" s="614" t="s">
        <v>946</v>
      </c>
    </row>
    <row r="13" spans="1:12" s="51" customFormat="1" ht="15" customHeight="1">
      <c r="A13" s="616"/>
      <c r="B13" s="616"/>
      <c r="C13" s="105" t="s">
        <v>949</v>
      </c>
      <c r="E13" s="89"/>
      <c r="F13" s="614"/>
      <c r="G13" s="665"/>
      <c r="H13" s="665"/>
      <c r="I13" s="653"/>
      <c r="J13" s="652"/>
      <c r="K13" s="614"/>
      <c r="L13" s="614"/>
    </row>
    <row r="14" spans="1:12" s="435" customFormat="1" ht="9" customHeight="1">
      <c r="A14" s="453"/>
      <c r="B14" s="453"/>
      <c r="C14" s="436"/>
      <c r="E14" s="437"/>
      <c r="F14" s="252"/>
      <c r="G14" s="252"/>
      <c r="H14" s="252"/>
      <c r="I14" s="257"/>
      <c r="J14" s="260"/>
      <c r="K14" s="252"/>
      <c r="L14" s="212"/>
    </row>
    <row r="15" spans="1:12" s="51" customFormat="1" ht="32.25" customHeight="1">
      <c r="A15" s="616" t="s">
        <v>1046</v>
      </c>
      <c r="B15" s="616" t="s">
        <v>359</v>
      </c>
      <c r="C15" s="105" t="s">
        <v>1521</v>
      </c>
      <c r="D15" s="51">
        <v>200</v>
      </c>
      <c r="E15" s="89">
        <v>11569</v>
      </c>
      <c r="F15" s="614">
        <v>431961</v>
      </c>
      <c r="G15" s="665">
        <v>57.62</v>
      </c>
      <c r="H15" s="665">
        <f>D15*G15</f>
        <v>11524</v>
      </c>
      <c r="I15" s="653">
        <v>11524</v>
      </c>
      <c r="J15" s="652">
        <v>0.2</v>
      </c>
      <c r="K15" s="614">
        <v>10</v>
      </c>
      <c r="L15" s="614" t="s">
        <v>946</v>
      </c>
    </row>
    <row r="16" spans="1:12" s="51" customFormat="1" ht="12.75">
      <c r="A16" s="616"/>
      <c r="B16" s="616"/>
      <c r="C16" s="105" t="s">
        <v>949</v>
      </c>
      <c r="E16" s="89"/>
      <c r="F16" s="614"/>
      <c r="G16" s="665"/>
      <c r="H16" s="665"/>
      <c r="I16" s="653"/>
      <c r="J16" s="652"/>
      <c r="K16" s="614"/>
      <c r="L16" s="614"/>
    </row>
    <row r="17" spans="1:10" s="212" customFormat="1" ht="9" customHeight="1">
      <c r="A17" s="210"/>
      <c r="B17" s="210"/>
      <c r="C17" s="211"/>
      <c r="E17" s="213"/>
      <c r="I17" s="214"/>
      <c r="J17" s="215"/>
    </row>
    <row r="18" spans="1:12" s="51" customFormat="1" ht="12.75">
      <c r="A18" s="178" t="s">
        <v>1048</v>
      </c>
      <c r="B18" s="178" t="s">
        <v>359</v>
      </c>
      <c r="C18" s="105" t="s">
        <v>12</v>
      </c>
      <c r="D18" s="51">
        <v>150</v>
      </c>
      <c r="E18" s="89">
        <v>189.75</v>
      </c>
      <c r="F18" s="51" t="s">
        <v>940</v>
      </c>
      <c r="G18" s="118">
        <v>0.96</v>
      </c>
      <c r="H18" s="202">
        <v>144</v>
      </c>
      <c r="I18" s="177">
        <v>144</v>
      </c>
      <c r="J18" s="114">
        <v>0.2</v>
      </c>
      <c r="K18" s="51">
        <v>20</v>
      </c>
      <c r="L18" s="110" t="s">
        <v>927</v>
      </c>
    </row>
    <row r="19" spans="1:12" s="435" customFormat="1" ht="9" customHeight="1">
      <c r="A19" s="453"/>
      <c r="B19" s="453"/>
      <c r="C19" s="436"/>
      <c r="E19" s="437"/>
      <c r="I19" s="438"/>
      <c r="J19" s="480"/>
      <c r="L19" s="212"/>
    </row>
    <row r="20" spans="1:12" s="51" customFormat="1" ht="20.25" customHeight="1">
      <c r="A20" s="616">
        <v>457</v>
      </c>
      <c r="B20" s="178" t="s">
        <v>359</v>
      </c>
      <c r="C20" s="105" t="s">
        <v>419</v>
      </c>
      <c r="D20" s="51">
        <v>2500</v>
      </c>
      <c r="E20" s="617">
        <v>1389.09</v>
      </c>
      <c r="F20" s="51">
        <v>50846</v>
      </c>
      <c r="G20" s="373">
        <v>0.0346</v>
      </c>
      <c r="H20" s="374">
        <f>G20*D20</f>
        <v>86.5</v>
      </c>
      <c r="I20" s="615">
        <f>SUM(H20:H24)</f>
        <v>1217.8</v>
      </c>
      <c r="J20" s="114">
        <v>0.1</v>
      </c>
      <c r="K20" s="51">
        <v>10</v>
      </c>
      <c r="L20" s="614" t="s">
        <v>115</v>
      </c>
    </row>
    <row r="21" spans="1:12" s="51" customFormat="1" ht="18.75" customHeight="1">
      <c r="A21" s="616"/>
      <c r="B21" s="178" t="s">
        <v>359</v>
      </c>
      <c r="C21" s="105" t="s">
        <v>420</v>
      </c>
      <c r="D21" s="51">
        <v>2500</v>
      </c>
      <c r="E21" s="617"/>
      <c r="F21" s="51">
        <v>58060</v>
      </c>
      <c r="G21" s="373">
        <v>0.0192</v>
      </c>
      <c r="H21" s="374">
        <f>G21*D21</f>
        <v>47.99999999999999</v>
      </c>
      <c r="I21" s="615"/>
      <c r="J21" s="114">
        <v>0.1</v>
      </c>
      <c r="K21" s="51">
        <v>10</v>
      </c>
      <c r="L21" s="614"/>
    </row>
    <row r="22" spans="1:12" s="51" customFormat="1" ht="15" customHeight="1">
      <c r="A22" s="616"/>
      <c r="B22" s="178" t="s">
        <v>359</v>
      </c>
      <c r="C22" s="105" t="s">
        <v>76</v>
      </c>
      <c r="D22" s="51">
        <v>2500</v>
      </c>
      <c r="E22" s="617"/>
      <c r="F22" s="51">
        <v>50877</v>
      </c>
      <c r="G22" s="373">
        <v>0.0202</v>
      </c>
      <c r="H22" s="374">
        <f>G22*D22</f>
        <v>50.5</v>
      </c>
      <c r="I22" s="615"/>
      <c r="J22" s="114">
        <v>0.1</v>
      </c>
      <c r="K22" s="51">
        <v>10</v>
      </c>
      <c r="L22" s="614"/>
    </row>
    <row r="23" spans="1:12" s="51" customFormat="1" ht="12.75" customHeight="1">
      <c r="A23" s="616"/>
      <c r="B23" s="178" t="s">
        <v>359</v>
      </c>
      <c r="C23" s="105" t="s">
        <v>110</v>
      </c>
      <c r="D23" s="109">
        <v>2400</v>
      </c>
      <c r="E23" s="617"/>
      <c r="F23" s="51">
        <v>50878</v>
      </c>
      <c r="G23" s="373">
        <v>0.022</v>
      </c>
      <c r="H23" s="374">
        <f>G23*D23</f>
        <v>52.8</v>
      </c>
      <c r="I23" s="615"/>
      <c r="J23" s="114">
        <v>0.1</v>
      </c>
      <c r="K23" s="51">
        <v>10</v>
      </c>
      <c r="L23" s="614"/>
    </row>
    <row r="24" spans="1:12" s="51" customFormat="1" ht="15" customHeight="1">
      <c r="A24" s="616"/>
      <c r="B24" s="178" t="s">
        <v>359</v>
      </c>
      <c r="C24" s="105" t="s">
        <v>1520</v>
      </c>
      <c r="D24" s="109">
        <v>40000</v>
      </c>
      <c r="E24" s="617"/>
      <c r="F24" s="51">
        <v>50795</v>
      </c>
      <c r="G24" s="373">
        <v>0.0245</v>
      </c>
      <c r="H24" s="374">
        <f>G24*D24</f>
        <v>980</v>
      </c>
      <c r="I24" s="615"/>
      <c r="J24" s="114">
        <v>0.1</v>
      </c>
      <c r="K24" s="51">
        <v>10</v>
      </c>
      <c r="L24" s="614"/>
    </row>
    <row r="25" spans="1:12" s="435" customFormat="1" ht="9" customHeight="1">
      <c r="A25" s="453"/>
      <c r="B25" s="453"/>
      <c r="C25" s="436"/>
      <c r="D25" s="467"/>
      <c r="E25" s="437"/>
      <c r="I25" s="438"/>
      <c r="J25" s="480"/>
      <c r="L25" s="212"/>
    </row>
    <row r="26" spans="1:12" s="51" customFormat="1" ht="12.75">
      <c r="A26" s="178">
        <v>458</v>
      </c>
      <c r="B26" s="178"/>
      <c r="C26" s="105" t="s">
        <v>1392</v>
      </c>
      <c r="D26" s="51">
        <v>50</v>
      </c>
      <c r="E26" s="89">
        <v>296.7</v>
      </c>
      <c r="F26" s="51" t="s">
        <v>941</v>
      </c>
      <c r="G26" s="118">
        <v>5.69</v>
      </c>
      <c r="H26" s="202">
        <v>284.5</v>
      </c>
      <c r="I26" s="177">
        <v>284.5</v>
      </c>
      <c r="J26" s="114">
        <v>0.2</v>
      </c>
      <c r="K26" s="51">
        <v>20</v>
      </c>
      <c r="L26" s="110" t="s">
        <v>927</v>
      </c>
    </row>
    <row r="27" spans="1:12" s="435" customFormat="1" ht="9" customHeight="1">
      <c r="A27" s="453"/>
      <c r="B27" s="453"/>
      <c r="C27" s="436"/>
      <c r="E27" s="437"/>
      <c r="I27" s="438"/>
      <c r="J27" s="480"/>
      <c r="L27" s="212"/>
    </row>
    <row r="28" spans="1:12" s="51" customFormat="1" ht="12.75">
      <c r="A28" s="178">
        <v>459</v>
      </c>
      <c r="B28" s="178"/>
      <c r="C28" s="105" t="s">
        <v>1598</v>
      </c>
      <c r="D28" s="51">
        <v>50</v>
      </c>
      <c r="E28" s="89">
        <v>385.25</v>
      </c>
      <c r="F28" s="51" t="s">
        <v>942</v>
      </c>
      <c r="G28" s="118">
        <v>7.13</v>
      </c>
      <c r="H28" s="202">
        <v>356.5</v>
      </c>
      <c r="I28" s="177">
        <v>356.5</v>
      </c>
      <c r="J28" s="114">
        <v>0.2</v>
      </c>
      <c r="K28" s="51">
        <v>20</v>
      </c>
      <c r="L28" s="110" t="s">
        <v>927</v>
      </c>
    </row>
    <row r="29" spans="1:12" s="435" customFormat="1" ht="9" customHeight="1">
      <c r="A29" s="453"/>
      <c r="B29" s="453"/>
      <c r="C29" s="436"/>
      <c r="E29" s="437"/>
      <c r="I29" s="438"/>
      <c r="J29" s="480"/>
      <c r="L29" s="212"/>
    </row>
    <row r="30" spans="1:12" s="51" customFormat="1" ht="18" customHeight="1">
      <c r="A30" s="616">
        <v>460</v>
      </c>
      <c r="B30" s="178" t="s">
        <v>543</v>
      </c>
      <c r="C30" s="105" t="s">
        <v>178</v>
      </c>
      <c r="D30" s="51">
        <v>200</v>
      </c>
      <c r="E30" s="617">
        <v>3889.3</v>
      </c>
      <c r="F30" s="51">
        <v>400406</v>
      </c>
      <c r="G30" s="177">
        <v>5.16</v>
      </c>
      <c r="H30" s="177">
        <f>G30*D30</f>
        <v>1032</v>
      </c>
      <c r="I30" s="615">
        <f>SUM(H30:H33)</f>
        <v>3354</v>
      </c>
      <c r="J30" s="114">
        <v>0.2</v>
      </c>
      <c r="K30" s="51">
        <v>10</v>
      </c>
      <c r="L30" s="614" t="s">
        <v>718</v>
      </c>
    </row>
    <row r="31" spans="1:12" s="51" customFormat="1" ht="18" customHeight="1">
      <c r="A31" s="616"/>
      <c r="B31" s="178" t="s">
        <v>543</v>
      </c>
      <c r="C31" s="105" t="s">
        <v>177</v>
      </c>
      <c r="D31" s="51">
        <v>200</v>
      </c>
      <c r="E31" s="617"/>
      <c r="F31" s="51">
        <v>400400</v>
      </c>
      <c r="G31" s="177">
        <v>2.7</v>
      </c>
      <c r="H31" s="177">
        <f>G31*D31</f>
        <v>540</v>
      </c>
      <c r="I31" s="615"/>
      <c r="J31" s="114">
        <v>0.2</v>
      </c>
      <c r="K31" s="51">
        <v>20</v>
      </c>
      <c r="L31" s="614"/>
    </row>
    <row r="32" spans="1:12" s="51" customFormat="1" ht="18" customHeight="1">
      <c r="A32" s="616"/>
      <c r="B32" s="178" t="s">
        <v>543</v>
      </c>
      <c r="C32" s="105" t="s">
        <v>176</v>
      </c>
      <c r="D32" s="51">
        <v>200</v>
      </c>
      <c r="E32" s="617"/>
      <c r="F32" s="51">
        <v>400402</v>
      </c>
      <c r="G32" s="177">
        <v>3.62</v>
      </c>
      <c r="H32" s="177">
        <f>G32*D32</f>
        <v>724</v>
      </c>
      <c r="I32" s="615"/>
      <c r="J32" s="114">
        <v>0.2</v>
      </c>
      <c r="K32" s="51">
        <v>20</v>
      </c>
      <c r="L32" s="614"/>
    </row>
    <row r="33" spans="1:12" s="51" customFormat="1" ht="18" customHeight="1">
      <c r="A33" s="616"/>
      <c r="B33" s="178" t="s">
        <v>543</v>
      </c>
      <c r="C33" s="105" t="s">
        <v>479</v>
      </c>
      <c r="D33" s="51">
        <v>200</v>
      </c>
      <c r="E33" s="617"/>
      <c r="F33" s="51">
        <v>400409</v>
      </c>
      <c r="G33" s="177">
        <v>5.29</v>
      </c>
      <c r="H33" s="177">
        <f>G33*D33</f>
        <v>1058</v>
      </c>
      <c r="I33" s="615"/>
      <c r="J33" s="114">
        <v>0.2</v>
      </c>
      <c r="K33" s="51">
        <v>20</v>
      </c>
      <c r="L33" s="614"/>
    </row>
    <row r="34" spans="1:10" s="212" customFormat="1" ht="9" customHeight="1">
      <c r="A34" s="210"/>
      <c r="B34" s="210"/>
      <c r="C34" s="211"/>
      <c r="E34" s="213"/>
      <c r="I34" s="214"/>
      <c r="J34" s="215"/>
    </row>
    <row r="35" spans="1:12" s="51" customFormat="1" ht="18" customHeight="1">
      <c r="A35" s="178">
        <v>461</v>
      </c>
      <c r="B35" s="178" t="s">
        <v>543</v>
      </c>
      <c r="C35" s="452" t="s">
        <v>180</v>
      </c>
      <c r="D35" s="51">
        <v>200</v>
      </c>
      <c r="E35" s="89">
        <v>1449</v>
      </c>
      <c r="F35" s="51">
        <v>400410</v>
      </c>
      <c r="G35" s="177">
        <v>6.28</v>
      </c>
      <c r="H35" s="177">
        <f>G35*D35</f>
        <v>1256</v>
      </c>
      <c r="I35" s="177">
        <v>1256</v>
      </c>
      <c r="J35" s="114">
        <v>0.2</v>
      </c>
      <c r="K35" s="51">
        <v>20</v>
      </c>
      <c r="L35" s="51" t="s">
        <v>718</v>
      </c>
    </row>
    <row r="36" spans="1:12" s="435" customFormat="1" ht="9" customHeight="1">
      <c r="A36" s="453"/>
      <c r="B36" s="453"/>
      <c r="C36" s="481"/>
      <c r="E36" s="437"/>
      <c r="I36" s="438"/>
      <c r="J36" s="480"/>
      <c r="L36" s="212"/>
    </row>
    <row r="37" spans="1:12" s="51" customFormat="1" ht="28.5" customHeight="1">
      <c r="A37" s="178">
        <v>462</v>
      </c>
      <c r="B37" s="178" t="s">
        <v>543</v>
      </c>
      <c r="C37" s="452" t="s">
        <v>179</v>
      </c>
      <c r="D37" s="51">
        <v>200</v>
      </c>
      <c r="E37" s="89">
        <v>1541</v>
      </c>
      <c r="F37" s="51">
        <v>400405</v>
      </c>
      <c r="G37" s="177">
        <v>6.25</v>
      </c>
      <c r="H37" s="177">
        <f>G37*D37</f>
        <v>1250</v>
      </c>
      <c r="I37" s="177">
        <v>1250</v>
      </c>
      <c r="J37" s="114">
        <v>0.2</v>
      </c>
      <c r="K37" s="51">
        <v>20</v>
      </c>
      <c r="L37" s="51" t="s">
        <v>718</v>
      </c>
    </row>
    <row r="38" spans="1:12" s="435" customFormat="1" ht="9" customHeight="1">
      <c r="A38" s="453"/>
      <c r="B38" s="453"/>
      <c r="C38" s="481"/>
      <c r="E38" s="437"/>
      <c r="I38" s="438"/>
      <c r="J38" s="480"/>
      <c r="L38" s="212"/>
    </row>
    <row r="39" spans="1:12" s="51" customFormat="1" ht="12.75">
      <c r="A39" s="178">
        <v>463</v>
      </c>
      <c r="B39" s="178"/>
      <c r="C39" s="452" t="s">
        <v>1394</v>
      </c>
      <c r="D39" s="51">
        <v>50</v>
      </c>
      <c r="E39" s="89">
        <v>296.7</v>
      </c>
      <c r="F39" s="51" t="s">
        <v>943</v>
      </c>
      <c r="G39" s="118">
        <v>7.83</v>
      </c>
      <c r="H39" s="202">
        <v>391.6</v>
      </c>
      <c r="I39" s="177">
        <v>391.6</v>
      </c>
      <c r="J39" s="114">
        <v>0.2</v>
      </c>
      <c r="K39" s="51">
        <v>20</v>
      </c>
      <c r="L39" s="110" t="s">
        <v>927</v>
      </c>
    </row>
    <row r="40" spans="1:10" s="212" customFormat="1" ht="9" customHeight="1">
      <c r="A40" s="210"/>
      <c r="B40" s="210"/>
      <c r="C40" s="211"/>
      <c r="E40" s="213"/>
      <c r="I40" s="214"/>
      <c r="J40" s="215"/>
    </row>
    <row r="41" spans="1:12" s="51" customFormat="1" ht="12.75">
      <c r="A41" s="178">
        <v>465</v>
      </c>
      <c r="B41" s="178"/>
      <c r="C41" s="452" t="s">
        <v>1599</v>
      </c>
      <c r="D41" s="51">
        <v>50</v>
      </c>
      <c r="E41" s="89">
        <v>155.25</v>
      </c>
      <c r="F41" s="51" t="s">
        <v>944</v>
      </c>
      <c r="G41" s="118">
        <v>3.56</v>
      </c>
      <c r="H41" s="202">
        <v>178</v>
      </c>
      <c r="I41" s="177">
        <v>178</v>
      </c>
      <c r="J41" s="114">
        <v>0.2</v>
      </c>
      <c r="K41" s="51">
        <v>20</v>
      </c>
      <c r="L41" s="110" t="s">
        <v>927</v>
      </c>
    </row>
    <row r="44" ht="13.5" thickBot="1"/>
    <row r="45" spans="9:10" ht="13.5" thickBot="1">
      <c r="I45" s="579">
        <f>I2+I4+I6+I8+I10+I12+I15+I18+I26+I28+I30+I35+I37+I39+I41</f>
        <v>59926.049999999996</v>
      </c>
      <c r="J45" s="113">
        <v>0.2</v>
      </c>
    </row>
    <row r="46" ht="13.5" thickBot="1">
      <c r="J46" s="113"/>
    </row>
    <row r="47" spans="9:10" ht="13.5" thickBot="1">
      <c r="I47" s="579">
        <f>I20</f>
        <v>1217.8</v>
      </c>
      <c r="J47" s="113">
        <v>0.1</v>
      </c>
    </row>
  </sheetData>
  <mergeCells count="26">
    <mergeCell ref="J15:J16"/>
    <mergeCell ref="K15:K16"/>
    <mergeCell ref="L15:L16"/>
    <mergeCell ref="F15:F16"/>
    <mergeCell ref="G15:G16"/>
    <mergeCell ref="H15:H16"/>
    <mergeCell ref="I15:I16"/>
    <mergeCell ref="I12:I13"/>
    <mergeCell ref="J12:J13"/>
    <mergeCell ref="K12:K13"/>
    <mergeCell ref="L12:L13"/>
    <mergeCell ref="F12:F13"/>
    <mergeCell ref="G12:G13"/>
    <mergeCell ref="H12:H13"/>
    <mergeCell ref="A20:A24"/>
    <mergeCell ref="A12:A13"/>
    <mergeCell ref="A15:A16"/>
    <mergeCell ref="B12:B13"/>
    <mergeCell ref="B15:B16"/>
    <mergeCell ref="A30:A33"/>
    <mergeCell ref="L20:L24"/>
    <mergeCell ref="E20:E24"/>
    <mergeCell ref="I20:I24"/>
    <mergeCell ref="E30:E33"/>
    <mergeCell ref="I30:I33"/>
    <mergeCell ref="L30:L33"/>
  </mergeCells>
  <printOptions/>
  <pageMargins left="0.17" right="0.17" top="0.36" bottom="0.41" header="0.17" footer="0.17"/>
  <pageSetup cellComments="asDisplayed" fitToHeight="1" fitToWidth="1" horizontalDpi="300" verticalDpi="300" orientation="landscape" paperSize="9" scale="70" r:id="rId1"/>
  <headerFooter alignWithMargins="0">
    <oddHeader>&amp;C&amp;A</oddHeader>
    <oddFooter>&amp;LMateriale sanitario&amp;RPagina &amp;P di &amp;N</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O13"/>
  <sheetViews>
    <sheetView showGridLines="0" zoomScale="75" zoomScaleNormal="75" zoomScaleSheetLayoutView="75" workbookViewId="0" topLeftCell="A4">
      <pane xSplit="1" topLeftCell="E1" activePane="topRight" state="frozen"/>
      <selection pane="topLeft" activeCell="C16" sqref="C16"/>
      <selection pane="topRight" activeCell="L15" sqref="L15"/>
    </sheetView>
  </sheetViews>
  <sheetFormatPr defaultColWidth="8.8515625" defaultRowHeight="12.75"/>
  <cols>
    <col min="1" max="1" width="7.28125" style="187" customWidth="1"/>
    <col min="2" max="2" width="11.421875" style="187" customWidth="1"/>
    <col min="3" max="3" width="64.7109375" style="104" customWidth="1"/>
    <col min="4" max="4" width="9.00390625" style="91" customWidth="1"/>
    <col min="5" max="5" width="13.140625" style="112" bestFit="1" customWidth="1"/>
    <col min="6" max="6" width="11.7109375" style="91" customWidth="1"/>
    <col min="7" max="7" width="10.57421875" style="91" customWidth="1"/>
    <col min="8" max="8" width="12.140625" style="91" customWidth="1"/>
    <col min="9" max="9" width="12.140625" style="185" customWidth="1"/>
    <col min="10" max="10" width="6.28125" style="119" customWidth="1"/>
    <col min="11" max="11" width="6.421875" style="91" customWidth="1"/>
    <col min="12" max="12" width="16.8515625" style="91" customWidth="1"/>
    <col min="13" max="13" width="8.8515625" style="91" customWidth="1"/>
    <col min="14" max="14" width="12.00390625" style="91" customWidth="1"/>
    <col min="15" max="16384" width="8.8515625" style="91" customWidth="1"/>
  </cols>
  <sheetData>
    <row r="1" spans="1:15" s="76" customFormat="1" ht="84.75" customHeight="1">
      <c r="A1" s="76" t="s">
        <v>1228</v>
      </c>
      <c r="B1" s="76" t="s">
        <v>475</v>
      </c>
      <c r="C1" s="469" t="s">
        <v>1226</v>
      </c>
      <c r="D1" s="76" t="s">
        <v>230</v>
      </c>
      <c r="E1" s="470" t="s">
        <v>1398</v>
      </c>
      <c r="F1" s="471" t="s">
        <v>476</v>
      </c>
      <c r="G1" s="471" t="s">
        <v>477</v>
      </c>
      <c r="H1" s="471" t="s">
        <v>1399</v>
      </c>
      <c r="I1" s="474" t="s">
        <v>564</v>
      </c>
      <c r="J1" s="476" t="s">
        <v>1171</v>
      </c>
      <c r="K1" s="471" t="s">
        <v>1172</v>
      </c>
      <c r="L1" s="76" t="s">
        <v>77</v>
      </c>
      <c r="M1" s="471"/>
      <c r="N1" s="476"/>
      <c r="O1" s="471"/>
    </row>
    <row r="2" spans="1:12" s="51" customFormat="1" ht="25.5">
      <c r="A2" s="178" t="s">
        <v>1051</v>
      </c>
      <c r="B2" s="178"/>
      <c r="C2" s="452" t="s">
        <v>1481</v>
      </c>
      <c r="D2" s="51">
        <v>300</v>
      </c>
      <c r="E2" s="89">
        <v>234.6</v>
      </c>
      <c r="F2" s="51">
        <v>2203490003</v>
      </c>
      <c r="G2" s="51" t="s">
        <v>589</v>
      </c>
      <c r="H2" s="51" t="s">
        <v>590</v>
      </c>
      <c r="I2" s="367">
        <v>169.8</v>
      </c>
      <c r="J2" s="114">
        <v>0.2</v>
      </c>
      <c r="K2" s="51" t="s">
        <v>591</v>
      </c>
      <c r="L2" s="51" t="s">
        <v>507</v>
      </c>
    </row>
    <row r="3" spans="1:10" s="212" customFormat="1" ht="9" customHeight="1">
      <c r="A3" s="210"/>
      <c r="B3" s="210"/>
      <c r="C3" s="211"/>
      <c r="E3" s="213"/>
      <c r="I3" s="214"/>
      <c r="J3" s="215"/>
    </row>
    <row r="4" spans="1:12" s="51" customFormat="1" ht="12.75">
      <c r="A4" s="178" t="s">
        <v>1052</v>
      </c>
      <c r="B4" s="178" t="s">
        <v>1197</v>
      </c>
      <c r="C4" s="452" t="s">
        <v>1485</v>
      </c>
      <c r="D4" s="51">
        <v>500</v>
      </c>
      <c r="E4" s="89">
        <v>113.16</v>
      </c>
      <c r="F4" s="51">
        <v>277500</v>
      </c>
      <c r="G4" s="209">
        <v>0.22</v>
      </c>
      <c r="H4" s="209">
        <v>110</v>
      </c>
      <c r="I4" s="177">
        <v>110</v>
      </c>
      <c r="J4" s="114">
        <v>0.2</v>
      </c>
      <c r="K4" s="51">
        <v>65</v>
      </c>
      <c r="L4" s="51" t="s">
        <v>1312</v>
      </c>
    </row>
    <row r="5" spans="1:10" s="212" customFormat="1" ht="9" customHeight="1">
      <c r="A5" s="210"/>
      <c r="B5" s="210"/>
      <c r="C5" s="211"/>
      <c r="E5" s="213"/>
      <c r="I5" s="214"/>
      <c r="J5" s="215"/>
    </row>
    <row r="6" spans="1:12" s="51" customFormat="1" ht="12.75">
      <c r="A6" s="178" t="s">
        <v>1053</v>
      </c>
      <c r="B6" s="178" t="s">
        <v>1197</v>
      </c>
      <c r="C6" s="452" t="s">
        <v>170</v>
      </c>
      <c r="D6" s="51">
        <v>4000</v>
      </c>
      <c r="E6" s="89">
        <v>1311.46</v>
      </c>
      <c r="F6" s="110" t="s">
        <v>157</v>
      </c>
      <c r="G6" s="110">
        <v>0.45</v>
      </c>
      <c r="H6" s="110">
        <v>1800</v>
      </c>
      <c r="I6" s="176">
        <v>1800</v>
      </c>
      <c r="J6" s="111">
        <v>0.2</v>
      </c>
      <c r="K6" s="110">
        <v>90</v>
      </c>
      <c r="L6" s="51" t="s">
        <v>152</v>
      </c>
    </row>
    <row r="7" spans="1:10" s="212" customFormat="1" ht="9" customHeight="1">
      <c r="A7" s="210"/>
      <c r="B7" s="210"/>
      <c r="C7" s="211"/>
      <c r="E7" s="213"/>
      <c r="I7" s="214"/>
      <c r="J7" s="215"/>
    </row>
    <row r="8" spans="1:12" s="51" customFormat="1" ht="28.5" customHeight="1">
      <c r="A8" s="178" t="s">
        <v>1054</v>
      </c>
      <c r="B8" s="178" t="s">
        <v>1197</v>
      </c>
      <c r="C8" s="452" t="s">
        <v>198</v>
      </c>
      <c r="D8" s="51">
        <v>150</v>
      </c>
      <c r="E8" s="89">
        <v>619.28</v>
      </c>
      <c r="F8" s="51" t="s">
        <v>945</v>
      </c>
      <c r="G8" s="118">
        <v>3.16</v>
      </c>
      <c r="H8" s="202">
        <v>474</v>
      </c>
      <c r="I8" s="177">
        <v>474</v>
      </c>
      <c r="J8" s="114">
        <v>0.2</v>
      </c>
      <c r="K8" s="51">
        <v>50</v>
      </c>
      <c r="L8" s="110" t="s">
        <v>927</v>
      </c>
    </row>
    <row r="9" spans="1:10" s="212" customFormat="1" ht="9" customHeight="1">
      <c r="A9" s="210"/>
      <c r="B9" s="210"/>
      <c r="C9" s="211"/>
      <c r="E9" s="213"/>
      <c r="I9" s="214"/>
      <c r="J9" s="215"/>
    </row>
    <row r="10" spans="1:12" s="51" customFormat="1" ht="28.5" customHeight="1">
      <c r="A10" s="178" t="s">
        <v>1055</v>
      </c>
      <c r="B10" s="178" t="s">
        <v>1197</v>
      </c>
      <c r="C10" s="452" t="s">
        <v>1529</v>
      </c>
      <c r="D10" s="51">
        <v>300</v>
      </c>
      <c r="E10" s="89">
        <v>638.25</v>
      </c>
      <c r="F10" s="51" t="s">
        <v>721</v>
      </c>
      <c r="G10" s="177">
        <v>2.02</v>
      </c>
      <c r="H10" s="177">
        <f>G10*D10</f>
        <v>606</v>
      </c>
      <c r="I10" s="177">
        <v>606</v>
      </c>
      <c r="J10" s="114">
        <v>0.2</v>
      </c>
      <c r="K10" s="51">
        <v>100</v>
      </c>
      <c r="L10" s="51" t="s">
        <v>718</v>
      </c>
    </row>
    <row r="11" spans="1:10" s="212" customFormat="1" ht="9" customHeight="1">
      <c r="A11" s="210"/>
      <c r="B11" s="210"/>
      <c r="C11" s="211"/>
      <c r="E11" s="213"/>
      <c r="I11" s="214"/>
      <c r="J11" s="215"/>
    </row>
    <row r="12" spans="1:12" s="51" customFormat="1" ht="41.25" customHeight="1">
      <c r="A12" s="178" t="s">
        <v>1056</v>
      </c>
      <c r="B12" s="178" t="s">
        <v>368</v>
      </c>
      <c r="C12" s="452" t="s">
        <v>1449</v>
      </c>
      <c r="D12" s="51">
        <v>20</v>
      </c>
      <c r="E12" s="89">
        <v>4370</v>
      </c>
      <c r="F12" s="51">
        <v>303000</v>
      </c>
      <c r="G12" s="88">
        <v>180</v>
      </c>
      <c r="H12" s="88">
        <f>SUM(G12*D12)</f>
        <v>3600</v>
      </c>
      <c r="I12" s="177">
        <f>SUM(H12)</f>
        <v>3600</v>
      </c>
      <c r="J12" s="114">
        <v>0.2</v>
      </c>
      <c r="K12" s="51">
        <v>1</v>
      </c>
      <c r="L12" s="51" t="s">
        <v>687</v>
      </c>
    </row>
    <row r="13" ht="12.75">
      <c r="I13" s="580">
        <f>SUM(I2:I12)</f>
        <v>6759.8</v>
      </c>
    </row>
  </sheetData>
  <printOptions/>
  <pageMargins left="0.17" right="0.17" top="0.36" bottom="0.41" header="0.17" footer="0.17"/>
  <pageSetup cellComments="asDisplayed" fitToHeight="2" fitToWidth="1" horizontalDpi="300" verticalDpi="300" orientation="landscape" paperSize="9" scale="80" r:id="rId1"/>
  <headerFooter alignWithMargins="0">
    <oddHeader>&amp;C&amp;A</oddHeader>
    <oddFooter>&amp;LMateriale sanitario&amp;RPagina &amp;P di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T25"/>
  <sheetViews>
    <sheetView showGridLines="0" zoomScale="75" zoomScaleNormal="75" zoomScaleSheetLayoutView="75" workbookViewId="0" topLeftCell="D15">
      <selection activeCell="I26" sqref="I26"/>
    </sheetView>
  </sheetViews>
  <sheetFormatPr defaultColWidth="8.8515625" defaultRowHeight="12.75"/>
  <cols>
    <col min="1" max="1" width="7.28125" style="187" customWidth="1"/>
    <col min="2" max="2" width="13.00390625" style="187" customWidth="1"/>
    <col min="3" max="3" width="78.57421875" style="104" customWidth="1"/>
    <col min="4" max="4" width="9.00390625" style="91" customWidth="1"/>
    <col min="5" max="5" width="11.8515625" style="112" customWidth="1"/>
    <col min="6" max="6" width="7.8515625" style="91" customWidth="1"/>
    <col min="7" max="7" width="9.57421875" style="91" customWidth="1"/>
    <col min="8" max="8" width="11.28125" style="91" customWidth="1"/>
    <col min="9" max="9" width="12.140625" style="185" customWidth="1"/>
    <col min="10" max="10" width="5.140625" style="119" customWidth="1"/>
    <col min="11" max="11" width="6.57421875" style="91" customWidth="1"/>
    <col min="12" max="12" width="11.57421875" style="91" customWidth="1"/>
    <col min="13" max="16384" width="8.8515625" style="91" customWidth="1"/>
  </cols>
  <sheetData>
    <row r="1" spans="1:12" ht="84.75" customHeight="1" thickBot="1" thickTop="1">
      <c r="A1" s="74" t="s">
        <v>1228</v>
      </c>
      <c r="B1" s="5" t="s">
        <v>475</v>
      </c>
      <c r="C1" s="33" t="s">
        <v>1226</v>
      </c>
      <c r="D1" s="34" t="s">
        <v>230</v>
      </c>
      <c r="E1" s="78" t="s">
        <v>1398</v>
      </c>
      <c r="F1" s="79" t="s">
        <v>476</v>
      </c>
      <c r="G1" s="79" t="s">
        <v>477</v>
      </c>
      <c r="H1" s="79" t="s">
        <v>1399</v>
      </c>
      <c r="I1" s="179" t="s">
        <v>564</v>
      </c>
      <c r="J1" s="80" t="s">
        <v>1171</v>
      </c>
      <c r="K1" s="79" t="s">
        <v>1172</v>
      </c>
      <c r="L1" s="76" t="s">
        <v>77</v>
      </c>
    </row>
    <row r="2" spans="1:12" ht="18.75" customHeight="1" thickTop="1">
      <c r="A2" s="616">
        <v>11</v>
      </c>
      <c r="B2" s="178" t="s">
        <v>628</v>
      </c>
      <c r="C2" s="116" t="s">
        <v>413</v>
      </c>
      <c r="D2" s="51">
        <v>9600</v>
      </c>
      <c r="E2" s="617">
        <f>(0.41*19200)+(0.25*65000)</f>
        <v>24122</v>
      </c>
      <c r="F2" s="117">
        <v>391452</v>
      </c>
      <c r="G2" s="118">
        <v>0.38</v>
      </c>
      <c r="H2" s="88">
        <v>3648</v>
      </c>
      <c r="I2" s="615">
        <v>18996</v>
      </c>
      <c r="J2" s="117">
        <v>20</v>
      </c>
      <c r="K2" s="117">
        <v>50</v>
      </c>
      <c r="L2" s="614" t="s">
        <v>82</v>
      </c>
    </row>
    <row r="3" spans="1:12" ht="25.5" customHeight="1">
      <c r="A3" s="616"/>
      <c r="B3" s="178" t="s">
        <v>628</v>
      </c>
      <c r="C3" s="116" t="s">
        <v>414</v>
      </c>
      <c r="D3" s="51">
        <v>9600</v>
      </c>
      <c r="E3" s="617"/>
      <c r="F3" s="117">
        <v>391451</v>
      </c>
      <c r="G3" s="118">
        <v>0.38</v>
      </c>
      <c r="H3" s="88">
        <v>3648</v>
      </c>
      <c r="I3" s="615"/>
      <c r="J3" s="117">
        <v>20</v>
      </c>
      <c r="K3" s="117">
        <v>50</v>
      </c>
      <c r="L3" s="614"/>
    </row>
    <row r="4" spans="1:12" ht="30" customHeight="1">
      <c r="A4" s="616"/>
      <c r="B4" s="178" t="s">
        <v>628</v>
      </c>
      <c r="C4" s="105" t="s">
        <v>1511</v>
      </c>
      <c r="D4" s="109">
        <v>5000</v>
      </c>
      <c r="E4" s="617"/>
      <c r="F4" s="117">
        <v>381167</v>
      </c>
      <c r="G4" s="118">
        <v>0.18</v>
      </c>
      <c r="H4" s="88">
        <v>900</v>
      </c>
      <c r="I4" s="615"/>
      <c r="J4" s="117">
        <v>20</v>
      </c>
      <c r="K4" s="117">
        <v>50</v>
      </c>
      <c r="L4" s="614"/>
    </row>
    <row r="5" spans="1:12" ht="30" customHeight="1">
      <c r="A5" s="616"/>
      <c r="B5" s="178" t="s">
        <v>628</v>
      </c>
      <c r="C5" s="105" t="s">
        <v>1512</v>
      </c>
      <c r="D5" s="109">
        <v>5000</v>
      </c>
      <c r="E5" s="617"/>
      <c r="F5" s="117">
        <v>381157</v>
      </c>
      <c r="G5" s="118">
        <v>0.18</v>
      </c>
      <c r="H5" s="88">
        <v>900</v>
      </c>
      <c r="I5" s="615"/>
      <c r="J5" s="117">
        <v>20</v>
      </c>
      <c r="K5" s="117">
        <v>50</v>
      </c>
      <c r="L5" s="614"/>
    </row>
    <row r="6" spans="1:12" ht="30" customHeight="1">
      <c r="A6" s="616"/>
      <c r="B6" s="178" t="s">
        <v>628</v>
      </c>
      <c r="C6" s="105" t="s">
        <v>1513</v>
      </c>
      <c r="D6" s="51">
        <v>5000</v>
      </c>
      <c r="E6" s="617"/>
      <c r="F6" s="117">
        <v>381147</v>
      </c>
      <c r="G6" s="118">
        <v>0.18</v>
      </c>
      <c r="H6" s="88">
        <v>900</v>
      </c>
      <c r="I6" s="615"/>
      <c r="J6" s="117">
        <v>20</v>
      </c>
      <c r="K6" s="117">
        <v>50</v>
      </c>
      <c r="L6" s="614"/>
    </row>
    <row r="7" spans="1:12" ht="30" customHeight="1">
      <c r="A7" s="616"/>
      <c r="B7" s="178" t="s">
        <v>628</v>
      </c>
      <c r="C7" s="105" t="s">
        <v>1514</v>
      </c>
      <c r="D7" s="109">
        <v>20000</v>
      </c>
      <c r="E7" s="617"/>
      <c r="F7" s="117">
        <v>381134</v>
      </c>
      <c r="G7" s="118">
        <v>0.18</v>
      </c>
      <c r="H7" s="88">
        <v>3600</v>
      </c>
      <c r="I7" s="615"/>
      <c r="J7" s="117">
        <v>20</v>
      </c>
      <c r="K7" s="117">
        <v>50</v>
      </c>
      <c r="L7" s="614"/>
    </row>
    <row r="8" spans="1:12" ht="30" customHeight="1">
      <c r="A8" s="616"/>
      <c r="B8" s="178" t="s">
        <v>628</v>
      </c>
      <c r="C8" s="105" t="s">
        <v>1515</v>
      </c>
      <c r="D8" s="109">
        <v>20000</v>
      </c>
      <c r="E8" s="617"/>
      <c r="F8" s="117">
        <v>381123</v>
      </c>
      <c r="G8" s="118">
        <v>0.18</v>
      </c>
      <c r="H8" s="88">
        <v>3600</v>
      </c>
      <c r="I8" s="615"/>
      <c r="J8" s="117">
        <v>20</v>
      </c>
      <c r="K8" s="117">
        <v>50</v>
      </c>
      <c r="L8" s="614"/>
    </row>
    <row r="9" spans="1:12" ht="30" customHeight="1">
      <c r="A9" s="616"/>
      <c r="B9" s="178" t="s">
        <v>628</v>
      </c>
      <c r="C9" s="105" t="s">
        <v>1516</v>
      </c>
      <c r="D9" s="109">
        <v>5000</v>
      </c>
      <c r="E9" s="617"/>
      <c r="F9" s="117">
        <v>381112</v>
      </c>
      <c r="G9" s="118">
        <v>0.18</v>
      </c>
      <c r="H9" s="88">
        <v>900</v>
      </c>
      <c r="I9" s="615"/>
      <c r="J9" s="117">
        <v>20</v>
      </c>
      <c r="K9" s="117">
        <v>50</v>
      </c>
      <c r="L9" s="614"/>
    </row>
    <row r="10" spans="1:12" ht="30" customHeight="1">
      <c r="A10" s="616"/>
      <c r="B10" s="178" t="s">
        <v>628</v>
      </c>
      <c r="C10" s="105" t="s">
        <v>1517</v>
      </c>
      <c r="D10" s="109">
        <v>5000</v>
      </c>
      <c r="E10" s="617"/>
      <c r="F10" s="117">
        <v>391349</v>
      </c>
      <c r="G10" s="118">
        <v>0.18</v>
      </c>
      <c r="H10" s="88">
        <v>900</v>
      </c>
      <c r="I10" s="615"/>
      <c r="J10" s="117">
        <v>20</v>
      </c>
      <c r="K10" s="117">
        <v>50</v>
      </c>
      <c r="L10" s="614"/>
    </row>
    <row r="11" spans="1:12" ht="9" customHeight="1">
      <c r="A11" s="210"/>
      <c r="B11" s="210"/>
      <c r="C11" s="211"/>
      <c r="D11" s="212"/>
      <c r="E11" s="213"/>
      <c r="F11" s="212"/>
      <c r="G11" s="212"/>
      <c r="H11" s="212"/>
      <c r="I11" s="214"/>
      <c r="J11" s="215"/>
      <c r="K11" s="212"/>
      <c r="L11" s="212"/>
    </row>
    <row r="12" spans="1:12" ht="30" customHeight="1">
      <c r="A12" s="616">
        <v>13</v>
      </c>
      <c r="B12" s="178" t="s">
        <v>1568</v>
      </c>
      <c r="C12" s="105" t="s">
        <v>1518</v>
      </c>
      <c r="D12" s="109">
        <v>6000</v>
      </c>
      <c r="E12" s="617">
        <v>578.36</v>
      </c>
      <c r="F12" s="117">
        <v>301500</v>
      </c>
      <c r="G12" s="118">
        <v>0.013</v>
      </c>
      <c r="H12" s="88">
        <v>78</v>
      </c>
      <c r="I12" s="615">
        <v>514.8</v>
      </c>
      <c r="J12" s="117">
        <v>20</v>
      </c>
      <c r="K12" s="117">
        <v>100</v>
      </c>
      <c r="L12" s="614" t="s">
        <v>82</v>
      </c>
    </row>
    <row r="13" spans="1:12" ht="30" customHeight="1">
      <c r="A13" s="616"/>
      <c r="B13" s="178" t="s">
        <v>1568</v>
      </c>
      <c r="C13" s="105" t="s">
        <v>1097</v>
      </c>
      <c r="D13" s="51">
        <v>8400</v>
      </c>
      <c r="E13" s="617"/>
      <c r="F13" s="117">
        <v>304432</v>
      </c>
      <c r="G13" s="118">
        <v>0.013</v>
      </c>
      <c r="H13" s="88">
        <v>109.2</v>
      </c>
      <c r="I13" s="615"/>
      <c r="J13" s="117">
        <v>20</v>
      </c>
      <c r="K13" s="117">
        <v>100</v>
      </c>
      <c r="L13" s="614"/>
    </row>
    <row r="14" spans="1:12" ht="30" customHeight="1">
      <c r="A14" s="616"/>
      <c r="B14" s="178" t="s">
        <v>1568</v>
      </c>
      <c r="C14" s="105" t="s">
        <v>1098</v>
      </c>
      <c r="D14" s="51">
        <v>8400</v>
      </c>
      <c r="E14" s="617"/>
      <c r="F14" s="117">
        <v>301000</v>
      </c>
      <c r="G14" s="118">
        <v>0.013</v>
      </c>
      <c r="H14" s="88">
        <v>109.2</v>
      </c>
      <c r="I14" s="615"/>
      <c r="J14" s="117">
        <v>20</v>
      </c>
      <c r="K14" s="117">
        <v>100</v>
      </c>
      <c r="L14" s="614"/>
    </row>
    <row r="15" spans="1:12" ht="30" customHeight="1">
      <c r="A15" s="616"/>
      <c r="B15" s="178" t="s">
        <v>1568</v>
      </c>
      <c r="C15" s="105" t="s">
        <v>1099</v>
      </c>
      <c r="D15" s="51">
        <v>8400</v>
      </c>
      <c r="E15" s="617"/>
      <c r="F15" s="117">
        <v>300700</v>
      </c>
      <c r="G15" s="118">
        <v>0.013</v>
      </c>
      <c r="H15" s="88">
        <v>109.2</v>
      </c>
      <c r="I15" s="615"/>
      <c r="J15" s="117">
        <v>20</v>
      </c>
      <c r="K15" s="117">
        <v>100</v>
      </c>
      <c r="L15" s="614"/>
    </row>
    <row r="16" spans="1:12" ht="30" customHeight="1">
      <c r="A16" s="616"/>
      <c r="B16" s="178" t="s">
        <v>1568</v>
      </c>
      <c r="C16" s="105" t="s">
        <v>1100</v>
      </c>
      <c r="D16" s="51">
        <v>8400</v>
      </c>
      <c r="E16" s="617"/>
      <c r="F16" s="117">
        <v>300900</v>
      </c>
      <c r="G16" s="118">
        <v>0.013</v>
      </c>
      <c r="H16" s="88">
        <v>109.2</v>
      </c>
      <c r="I16" s="615"/>
      <c r="J16" s="117">
        <v>20</v>
      </c>
      <c r="K16" s="117">
        <v>100</v>
      </c>
      <c r="L16" s="614"/>
    </row>
    <row r="17" spans="1:12" ht="9" customHeight="1">
      <c r="A17" s="210"/>
      <c r="B17" s="210"/>
      <c r="C17" s="211"/>
      <c r="D17" s="212"/>
      <c r="E17" s="213"/>
      <c r="F17" s="212"/>
      <c r="G17" s="212"/>
      <c r="H17" s="212"/>
      <c r="I17" s="214"/>
      <c r="J17" s="215"/>
      <c r="K17" s="212"/>
      <c r="L17" s="212"/>
    </row>
    <row r="18" spans="1:12" ht="30.75" customHeight="1">
      <c r="A18" s="188">
        <v>14</v>
      </c>
      <c r="B18" s="178" t="s">
        <v>629</v>
      </c>
      <c r="C18" s="105" t="s">
        <v>52</v>
      </c>
      <c r="D18" s="51">
        <v>600</v>
      </c>
      <c r="E18" s="89">
        <v>400.2</v>
      </c>
      <c r="F18" s="117">
        <v>405256</v>
      </c>
      <c r="G18" s="118">
        <v>0.52</v>
      </c>
      <c r="H18" s="88">
        <v>312</v>
      </c>
      <c r="I18" s="177">
        <v>312</v>
      </c>
      <c r="J18" s="117">
        <v>20</v>
      </c>
      <c r="K18" s="117">
        <v>25</v>
      </c>
      <c r="L18" s="51" t="s">
        <v>82</v>
      </c>
    </row>
    <row r="19" ht="12.75">
      <c r="I19" s="185">
        <f>SUM(I2:I18)</f>
        <v>19822.8</v>
      </c>
    </row>
    <row r="25" ht="12.75">
      <c r="T25" s="212"/>
    </row>
  </sheetData>
  <mergeCells count="8">
    <mergeCell ref="A2:A10"/>
    <mergeCell ref="E2:E10"/>
    <mergeCell ref="A12:A16"/>
    <mergeCell ref="E12:E16"/>
    <mergeCell ref="L2:L10"/>
    <mergeCell ref="L12:L16"/>
    <mergeCell ref="I12:I16"/>
    <mergeCell ref="I2:I10"/>
  </mergeCells>
  <printOptions gridLines="1" horizontalCentered="1"/>
  <pageMargins left="0.15748031496062992" right="0.15748031496062992" top="0.35433070866141736" bottom="0.3937007874015748" header="0.15748031496062992" footer="0.15748031496062992"/>
  <pageSetup cellComments="asDisplayed" fitToHeight="1" fitToWidth="1" horizontalDpi="300" verticalDpi="300" orientation="landscape" paperSize="9" scale="79" r:id="rId1"/>
  <headerFooter alignWithMargins="0">
    <oddHeader>&amp;C&amp;A</oddHeader>
    <oddFooter>&amp;LMateriale sanitario&amp;RPagina &amp;P di &amp;N</oddFooter>
  </headerFooter>
</worksheet>
</file>

<file path=xl/worksheets/sheet40.xml><?xml version="1.0" encoding="utf-8"?>
<worksheet xmlns="http://schemas.openxmlformats.org/spreadsheetml/2006/main" xmlns:r="http://schemas.openxmlformats.org/officeDocument/2006/relationships">
  <sheetPr>
    <pageSetUpPr fitToPage="1"/>
  </sheetPr>
  <dimension ref="A1:L37"/>
  <sheetViews>
    <sheetView showGridLines="0" zoomScale="75" zoomScaleNormal="75" zoomScaleSheetLayoutView="75" workbookViewId="0" topLeftCell="A23">
      <pane xSplit="1" topLeftCell="D1" activePane="topRight" state="frozen"/>
      <selection pane="topLeft" activeCell="C16" sqref="C16"/>
      <selection pane="topRight" activeCell="N22" sqref="N22"/>
    </sheetView>
  </sheetViews>
  <sheetFormatPr defaultColWidth="8.8515625" defaultRowHeight="12.75"/>
  <cols>
    <col min="1" max="1" width="7.28125" style="187" customWidth="1"/>
    <col min="2" max="2" width="14.00390625" style="187" customWidth="1"/>
    <col min="3" max="3" width="59.140625" style="104" customWidth="1"/>
    <col min="4" max="4" width="9.00390625" style="91" customWidth="1"/>
    <col min="5" max="5" width="13.140625" style="112" bestFit="1" customWidth="1"/>
    <col min="6" max="6" width="15.28125" style="91" customWidth="1"/>
    <col min="7" max="7" width="10.57421875" style="91" customWidth="1"/>
    <col min="8" max="9" width="12.140625" style="91" customWidth="1"/>
    <col min="10" max="10" width="6.28125" style="113" customWidth="1"/>
    <col min="11" max="11" width="8.140625" style="91" customWidth="1"/>
    <col min="12" max="12" width="17.140625" style="91" customWidth="1"/>
    <col min="13" max="16384" width="8.8515625" style="91" customWidth="1"/>
  </cols>
  <sheetData>
    <row r="1" spans="1:12" s="51" customFormat="1" ht="84.75" customHeight="1">
      <c r="A1" s="51" t="s">
        <v>1228</v>
      </c>
      <c r="B1" s="51" t="s">
        <v>475</v>
      </c>
      <c r="C1" s="133" t="s">
        <v>1226</v>
      </c>
      <c r="D1" s="51" t="s">
        <v>230</v>
      </c>
      <c r="E1" s="89" t="s">
        <v>1398</v>
      </c>
      <c r="F1" s="134" t="s">
        <v>476</v>
      </c>
      <c r="G1" s="134" t="s">
        <v>477</v>
      </c>
      <c r="H1" s="134" t="s">
        <v>1399</v>
      </c>
      <c r="I1" s="134" t="s">
        <v>564</v>
      </c>
      <c r="J1" s="114" t="s">
        <v>1171</v>
      </c>
      <c r="K1" s="134" t="s">
        <v>1172</v>
      </c>
      <c r="L1" s="51" t="s">
        <v>77</v>
      </c>
    </row>
    <row r="2" spans="1:12" s="51" customFormat="1" ht="27.75" customHeight="1">
      <c r="A2" s="178" t="s">
        <v>1057</v>
      </c>
      <c r="B2" s="178" t="s">
        <v>369</v>
      </c>
      <c r="C2" s="452" t="s">
        <v>1069</v>
      </c>
      <c r="D2" s="51">
        <v>1500</v>
      </c>
      <c r="E2" s="89">
        <v>612.38</v>
      </c>
      <c r="F2" s="51">
        <v>78157</v>
      </c>
      <c r="G2" s="373">
        <v>0.235</v>
      </c>
      <c r="H2" s="374">
        <f>G2*D2</f>
        <v>352.5</v>
      </c>
      <c r="I2" s="374">
        <f>SUM(H2)</f>
        <v>352.5</v>
      </c>
      <c r="J2" s="114">
        <v>0.2</v>
      </c>
      <c r="K2" s="51">
        <v>12</v>
      </c>
      <c r="L2" s="51" t="s">
        <v>115</v>
      </c>
    </row>
    <row r="3" spans="1:10" s="212" customFormat="1" ht="9" customHeight="1">
      <c r="A3" s="210"/>
      <c r="B3" s="210"/>
      <c r="C3" s="211"/>
      <c r="E3" s="213"/>
      <c r="J3" s="266"/>
    </row>
    <row r="4" spans="1:12" s="51" customFormat="1" ht="29.25" customHeight="1">
      <c r="A4" s="178" t="s">
        <v>1113</v>
      </c>
      <c r="B4" s="178" t="s">
        <v>369</v>
      </c>
      <c r="C4" s="452" t="s">
        <v>1070</v>
      </c>
      <c r="D4" s="51">
        <v>500</v>
      </c>
      <c r="E4" s="89">
        <v>163.3</v>
      </c>
      <c r="F4" s="51">
        <v>78187</v>
      </c>
      <c r="G4" s="373">
        <v>0.175</v>
      </c>
      <c r="H4" s="374">
        <f>G4*D4</f>
        <v>87.5</v>
      </c>
      <c r="I4" s="374">
        <f>SUM(H4)</f>
        <v>87.5</v>
      </c>
      <c r="J4" s="114">
        <v>0.2</v>
      </c>
      <c r="K4" s="51">
        <v>12</v>
      </c>
      <c r="L4" s="51" t="s">
        <v>115</v>
      </c>
    </row>
    <row r="5" spans="1:12" s="212" customFormat="1" ht="9" customHeight="1">
      <c r="A5" s="210"/>
      <c r="B5" s="210"/>
      <c r="C5" s="211"/>
      <c r="E5" s="213"/>
      <c r="J5" s="266"/>
      <c r="L5" s="252"/>
    </row>
    <row r="6" spans="1:12" s="51" customFormat="1" ht="25.5" customHeight="1">
      <c r="A6" s="178" t="s">
        <v>1114</v>
      </c>
      <c r="B6" s="178"/>
      <c r="C6" s="106" t="s">
        <v>1595</v>
      </c>
      <c r="D6" s="51">
        <v>3000</v>
      </c>
      <c r="E6" s="89">
        <v>4800</v>
      </c>
      <c r="F6" s="51" t="s">
        <v>1350</v>
      </c>
      <c r="G6" s="51">
        <v>1.52</v>
      </c>
      <c r="H6" s="160">
        <v>4560</v>
      </c>
      <c r="I6" s="160">
        <v>4560</v>
      </c>
      <c r="J6" s="114">
        <v>0.2</v>
      </c>
      <c r="K6" s="51">
        <v>40</v>
      </c>
      <c r="L6" s="51" t="s">
        <v>1343</v>
      </c>
    </row>
    <row r="7" spans="1:10" s="212" customFormat="1" ht="9" customHeight="1">
      <c r="A7" s="210"/>
      <c r="B7" s="210"/>
      <c r="C7" s="211"/>
      <c r="E7" s="213"/>
      <c r="J7" s="266"/>
    </row>
    <row r="8" spans="1:12" s="51" customFormat="1" ht="12.75">
      <c r="A8" s="178" t="s">
        <v>1115</v>
      </c>
      <c r="B8" s="178" t="s">
        <v>480</v>
      </c>
      <c r="C8" s="452" t="s">
        <v>1534</v>
      </c>
      <c r="D8" s="51">
        <v>10</v>
      </c>
      <c r="E8" s="89">
        <v>1052.25</v>
      </c>
      <c r="F8" s="51">
        <v>82</v>
      </c>
      <c r="G8" s="51">
        <v>101.6</v>
      </c>
      <c r="H8" s="160">
        <v>1016</v>
      </c>
      <c r="I8" s="160">
        <f>D8*G8</f>
        <v>1016</v>
      </c>
      <c r="J8" s="114">
        <v>0.2</v>
      </c>
      <c r="K8" s="51">
        <v>1</v>
      </c>
      <c r="L8" s="51" t="s">
        <v>86</v>
      </c>
    </row>
    <row r="9" spans="1:10" s="212" customFormat="1" ht="9" customHeight="1">
      <c r="A9" s="210"/>
      <c r="B9" s="210"/>
      <c r="C9" s="211"/>
      <c r="E9" s="213"/>
      <c r="J9" s="266"/>
    </row>
    <row r="10" spans="1:12" s="51" customFormat="1" ht="12.75">
      <c r="A10" s="616">
        <v>480</v>
      </c>
      <c r="B10" s="178" t="s">
        <v>546</v>
      </c>
      <c r="C10" s="452" t="s">
        <v>1259</v>
      </c>
      <c r="D10" s="51">
        <v>60</v>
      </c>
      <c r="E10" s="617">
        <v>2911.8</v>
      </c>
      <c r="F10" s="51" t="s">
        <v>111</v>
      </c>
      <c r="G10" s="367">
        <v>9.53</v>
      </c>
      <c r="H10" s="367">
        <v>571.8</v>
      </c>
      <c r="I10" s="666">
        <v>2859</v>
      </c>
      <c r="J10" s="114">
        <v>0.2</v>
      </c>
      <c r="K10" s="51">
        <v>10</v>
      </c>
      <c r="L10" s="614" t="s">
        <v>1554</v>
      </c>
    </row>
    <row r="11" spans="1:12" s="51" customFormat="1" ht="12.75">
      <c r="A11" s="616"/>
      <c r="B11" s="178" t="s">
        <v>546</v>
      </c>
      <c r="C11" s="452" t="s">
        <v>1260</v>
      </c>
      <c r="D11" s="51">
        <v>60</v>
      </c>
      <c r="E11" s="617"/>
      <c r="F11" s="51" t="s">
        <v>112</v>
      </c>
      <c r="G11" s="367">
        <v>9.53</v>
      </c>
      <c r="H11" s="367">
        <v>571.8</v>
      </c>
      <c r="I11" s="614"/>
      <c r="J11" s="114">
        <v>0.2</v>
      </c>
      <c r="K11" s="51">
        <v>10</v>
      </c>
      <c r="L11" s="614"/>
    </row>
    <row r="12" spans="1:12" s="51" customFormat="1" ht="12.75">
      <c r="A12" s="616"/>
      <c r="B12" s="178" t="s">
        <v>546</v>
      </c>
      <c r="C12" s="452" t="s">
        <v>1167</v>
      </c>
      <c r="D12" s="51">
        <v>60</v>
      </c>
      <c r="E12" s="617"/>
      <c r="F12" s="51" t="s">
        <v>112</v>
      </c>
      <c r="G12" s="367">
        <v>9.53</v>
      </c>
      <c r="H12" s="367">
        <v>571.8</v>
      </c>
      <c r="I12" s="614"/>
      <c r="J12" s="114">
        <v>0.2</v>
      </c>
      <c r="K12" s="51">
        <v>10</v>
      </c>
      <c r="L12" s="614"/>
    </row>
    <row r="13" spans="1:12" s="51" customFormat="1" ht="12.75">
      <c r="A13" s="616"/>
      <c r="B13" s="178" t="s">
        <v>546</v>
      </c>
      <c r="C13" s="452" t="s">
        <v>51</v>
      </c>
      <c r="D13" s="51">
        <v>60</v>
      </c>
      <c r="E13" s="617"/>
      <c r="F13" s="51" t="s">
        <v>113</v>
      </c>
      <c r="G13" s="367">
        <v>9.53</v>
      </c>
      <c r="H13" s="367">
        <v>571.8</v>
      </c>
      <c r="I13" s="614"/>
      <c r="J13" s="114">
        <v>0.2</v>
      </c>
      <c r="K13" s="51">
        <v>10</v>
      </c>
      <c r="L13" s="614"/>
    </row>
    <row r="14" spans="1:12" s="51" customFormat="1" ht="12.75">
      <c r="A14" s="616"/>
      <c r="B14" s="178" t="s">
        <v>546</v>
      </c>
      <c r="C14" s="452" t="s">
        <v>207</v>
      </c>
      <c r="D14" s="51">
        <v>60</v>
      </c>
      <c r="E14" s="617"/>
      <c r="F14" s="51" t="s">
        <v>114</v>
      </c>
      <c r="G14" s="367">
        <v>9.53</v>
      </c>
      <c r="H14" s="367">
        <v>571.8</v>
      </c>
      <c r="I14" s="614"/>
      <c r="J14" s="114">
        <v>0.2</v>
      </c>
      <c r="K14" s="51">
        <v>10</v>
      </c>
      <c r="L14" s="614"/>
    </row>
    <row r="15" spans="1:10" s="212" customFormat="1" ht="9" customHeight="1">
      <c r="A15" s="210"/>
      <c r="B15" s="210"/>
      <c r="C15" s="211"/>
      <c r="E15" s="213"/>
      <c r="J15" s="266"/>
    </row>
    <row r="16" spans="1:12" s="51" customFormat="1" ht="26.25" customHeight="1">
      <c r="A16" s="178">
        <v>481</v>
      </c>
      <c r="B16" s="178"/>
      <c r="C16" s="452" t="s">
        <v>1204</v>
      </c>
      <c r="D16" s="51">
        <v>50</v>
      </c>
      <c r="E16" s="89">
        <v>690</v>
      </c>
      <c r="F16" s="110" t="s">
        <v>752</v>
      </c>
      <c r="G16" s="86">
        <v>7</v>
      </c>
      <c r="H16" s="86">
        <f>G16*D16</f>
        <v>350</v>
      </c>
      <c r="I16" s="86">
        <f>SUM(H16)</f>
        <v>350</v>
      </c>
      <c r="J16" s="111">
        <v>0.2</v>
      </c>
      <c r="K16" s="110" t="s">
        <v>753</v>
      </c>
      <c r="L16" s="51" t="s">
        <v>733</v>
      </c>
    </row>
    <row r="17" spans="1:10" s="212" customFormat="1" ht="9" customHeight="1">
      <c r="A17" s="210"/>
      <c r="B17" s="210"/>
      <c r="C17" s="211"/>
      <c r="E17" s="213"/>
      <c r="J17" s="266"/>
    </row>
    <row r="18" spans="1:12" s="51" customFormat="1" ht="21.75" customHeight="1">
      <c r="A18" s="178">
        <v>482</v>
      </c>
      <c r="B18" s="178" t="s">
        <v>292</v>
      </c>
      <c r="C18" s="452" t="s">
        <v>26</v>
      </c>
      <c r="D18" s="51">
        <v>60</v>
      </c>
      <c r="E18" s="89">
        <v>476.1</v>
      </c>
      <c r="F18" s="51">
        <v>24131</v>
      </c>
      <c r="G18" s="177">
        <v>5.59</v>
      </c>
      <c r="H18" s="177">
        <f>G18*D18</f>
        <v>335.4</v>
      </c>
      <c r="I18" s="177">
        <v>335.4</v>
      </c>
      <c r="J18" s="114">
        <v>0.2</v>
      </c>
      <c r="K18" s="51">
        <v>10</v>
      </c>
      <c r="L18" s="51" t="s">
        <v>718</v>
      </c>
    </row>
    <row r="19" spans="1:10" s="212" customFormat="1" ht="9" customHeight="1">
      <c r="A19" s="210"/>
      <c r="B19" s="210"/>
      <c r="C19" s="211"/>
      <c r="E19" s="213"/>
      <c r="J19" s="266"/>
    </row>
    <row r="20" spans="1:12" s="51" customFormat="1" ht="24.75" customHeight="1">
      <c r="A20" s="178">
        <v>483</v>
      </c>
      <c r="B20" s="178" t="s">
        <v>292</v>
      </c>
      <c r="C20" s="452" t="s">
        <v>25</v>
      </c>
      <c r="D20" s="51">
        <v>60</v>
      </c>
      <c r="E20" s="89">
        <v>476</v>
      </c>
      <c r="F20" s="51">
        <v>24111</v>
      </c>
      <c r="G20" s="177">
        <v>5.59</v>
      </c>
      <c r="H20" s="177">
        <f>G20*D20</f>
        <v>335.4</v>
      </c>
      <c r="I20" s="177">
        <v>335.4</v>
      </c>
      <c r="J20" s="114">
        <v>0.2</v>
      </c>
      <c r="K20" s="51">
        <v>10</v>
      </c>
      <c r="L20" s="51" t="s">
        <v>718</v>
      </c>
    </row>
    <row r="21" spans="1:10" s="259" customFormat="1" ht="9" customHeight="1">
      <c r="A21" s="253"/>
      <c r="B21" s="253"/>
      <c r="C21" s="487"/>
      <c r="E21" s="410"/>
      <c r="J21" s="447"/>
    </row>
    <row r="22" spans="1:12" ht="25.5">
      <c r="A22" s="169">
        <v>486</v>
      </c>
      <c r="B22" s="169" t="s">
        <v>292</v>
      </c>
      <c r="C22" s="484" t="s">
        <v>28</v>
      </c>
      <c r="D22" s="108">
        <v>150</v>
      </c>
      <c r="E22" s="170">
        <v>1267.88</v>
      </c>
      <c r="F22" s="108">
        <v>21426103</v>
      </c>
      <c r="G22" s="483">
        <v>6</v>
      </c>
      <c r="H22" s="483">
        <v>900</v>
      </c>
      <c r="I22" s="167">
        <v>900</v>
      </c>
      <c r="J22" s="186">
        <v>0.2</v>
      </c>
      <c r="K22" s="108" t="s">
        <v>118</v>
      </c>
      <c r="L22" s="163" t="s">
        <v>117</v>
      </c>
    </row>
    <row r="23" spans="1:12" ht="9" customHeight="1">
      <c r="A23" s="453"/>
      <c r="B23" s="453"/>
      <c r="C23" s="485"/>
      <c r="D23" s="435"/>
      <c r="E23" s="437"/>
      <c r="F23" s="435"/>
      <c r="G23" s="435"/>
      <c r="H23" s="435"/>
      <c r="I23" s="438"/>
      <c r="J23" s="480"/>
      <c r="K23" s="435"/>
      <c r="L23" s="435"/>
    </row>
    <row r="24" spans="1:12" ht="25.5">
      <c r="A24" s="178">
        <v>487</v>
      </c>
      <c r="B24" s="178" t="s">
        <v>292</v>
      </c>
      <c r="C24" s="452" t="s">
        <v>29</v>
      </c>
      <c r="D24" s="51">
        <v>150</v>
      </c>
      <c r="E24" s="89">
        <v>1050</v>
      </c>
      <c r="F24" s="51">
        <v>24221</v>
      </c>
      <c r="G24" s="177">
        <v>5.91</v>
      </c>
      <c r="H24" s="177">
        <f>G24*D24</f>
        <v>886.5</v>
      </c>
      <c r="I24" s="177">
        <v>886.5</v>
      </c>
      <c r="J24" s="114">
        <v>0.2</v>
      </c>
      <c r="K24" s="51">
        <v>10</v>
      </c>
      <c r="L24" s="51" t="s">
        <v>718</v>
      </c>
    </row>
    <row r="25" spans="1:12" ht="9" customHeight="1">
      <c r="A25" s="453"/>
      <c r="B25" s="453"/>
      <c r="C25" s="485"/>
      <c r="D25" s="435"/>
      <c r="E25" s="437"/>
      <c r="F25" s="435"/>
      <c r="G25" s="435"/>
      <c r="H25" s="435"/>
      <c r="I25" s="438"/>
      <c r="J25" s="480"/>
      <c r="K25" s="435"/>
      <c r="L25" s="435"/>
    </row>
    <row r="26" spans="1:12" ht="25.5">
      <c r="A26" s="178">
        <v>488</v>
      </c>
      <c r="B26" s="178" t="s">
        <v>292</v>
      </c>
      <c r="C26" s="452" t="s">
        <v>42</v>
      </c>
      <c r="D26" s="51">
        <v>150</v>
      </c>
      <c r="E26" s="89">
        <v>1050</v>
      </c>
      <c r="F26" s="51">
        <v>24231</v>
      </c>
      <c r="G26" s="177">
        <v>5.91</v>
      </c>
      <c r="H26" s="177">
        <f>G26*D26</f>
        <v>886.5</v>
      </c>
      <c r="I26" s="177">
        <v>886.5</v>
      </c>
      <c r="J26" s="114">
        <v>0.2</v>
      </c>
      <c r="K26" s="51">
        <v>10</v>
      </c>
      <c r="L26" s="51" t="s">
        <v>718</v>
      </c>
    </row>
    <row r="27" spans="1:12" ht="9" customHeight="1">
      <c r="A27" s="453"/>
      <c r="B27" s="453"/>
      <c r="C27" s="485"/>
      <c r="D27" s="435"/>
      <c r="E27" s="437"/>
      <c r="F27" s="435"/>
      <c r="G27" s="435"/>
      <c r="H27" s="435"/>
      <c r="I27" s="438"/>
      <c r="J27" s="480"/>
      <c r="K27" s="435"/>
      <c r="L27" s="435"/>
    </row>
    <row r="28" spans="1:12" ht="25.5">
      <c r="A28" s="178">
        <v>489</v>
      </c>
      <c r="B28" s="178" t="s">
        <v>292</v>
      </c>
      <c r="C28" s="452" t="s">
        <v>27</v>
      </c>
      <c r="D28" s="51">
        <v>100</v>
      </c>
      <c r="E28" s="89">
        <v>700</v>
      </c>
      <c r="F28" s="51">
        <v>24201</v>
      </c>
      <c r="G28" s="177">
        <v>5.62</v>
      </c>
      <c r="H28" s="177">
        <f>G28*D28</f>
        <v>562</v>
      </c>
      <c r="I28" s="177">
        <v>562</v>
      </c>
      <c r="J28" s="114">
        <v>0.2</v>
      </c>
      <c r="K28" s="51">
        <v>10</v>
      </c>
      <c r="L28" s="51" t="s">
        <v>718</v>
      </c>
    </row>
    <row r="29" spans="1:12" ht="9" customHeight="1">
      <c r="A29" s="453"/>
      <c r="B29" s="453"/>
      <c r="C29" s="485"/>
      <c r="D29" s="435"/>
      <c r="E29" s="437"/>
      <c r="F29" s="435"/>
      <c r="G29" s="435"/>
      <c r="H29" s="435"/>
      <c r="I29" s="438"/>
      <c r="J29" s="480"/>
      <c r="K29" s="435"/>
      <c r="L29" s="435"/>
    </row>
    <row r="30" spans="1:12" ht="25.5">
      <c r="A30" s="169" t="s">
        <v>1117</v>
      </c>
      <c r="B30" s="169" t="s">
        <v>546</v>
      </c>
      <c r="C30" s="484" t="s">
        <v>49</v>
      </c>
      <c r="D30" s="108">
        <v>100</v>
      </c>
      <c r="E30" s="170">
        <v>442.75</v>
      </c>
      <c r="F30" s="108" t="s">
        <v>148</v>
      </c>
      <c r="G30" s="483">
        <v>3</v>
      </c>
      <c r="H30" s="483">
        <v>300</v>
      </c>
      <c r="I30" s="167">
        <v>300</v>
      </c>
      <c r="J30" s="186">
        <v>0.2</v>
      </c>
      <c r="K30" s="108" t="s">
        <v>118</v>
      </c>
      <c r="L30" s="163" t="s">
        <v>117</v>
      </c>
    </row>
    <row r="31" spans="1:12" ht="9" customHeight="1">
      <c r="A31" s="453"/>
      <c r="B31" s="453"/>
      <c r="C31" s="485"/>
      <c r="D31" s="435"/>
      <c r="E31" s="437"/>
      <c r="F31" s="435"/>
      <c r="G31" s="435"/>
      <c r="H31" s="435"/>
      <c r="I31" s="438"/>
      <c r="J31" s="480"/>
      <c r="K31" s="435"/>
      <c r="L31" s="435"/>
    </row>
    <row r="32" spans="1:12" ht="25.5">
      <c r="A32" s="169" t="s">
        <v>1118</v>
      </c>
      <c r="B32" s="169" t="s">
        <v>546</v>
      </c>
      <c r="C32" s="484" t="s">
        <v>1152</v>
      </c>
      <c r="D32" s="108">
        <v>100</v>
      </c>
      <c r="E32" s="170">
        <v>442.75</v>
      </c>
      <c r="F32" s="108" t="s">
        <v>149</v>
      </c>
      <c r="G32" s="483">
        <v>3</v>
      </c>
      <c r="H32" s="483">
        <v>300</v>
      </c>
      <c r="I32" s="167">
        <v>300</v>
      </c>
      <c r="J32" s="186">
        <v>0.2</v>
      </c>
      <c r="K32" s="108" t="s">
        <v>118</v>
      </c>
      <c r="L32" s="163" t="s">
        <v>117</v>
      </c>
    </row>
    <row r="33" spans="1:12" ht="9" customHeight="1">
      <c r="A33" s="453"/>
      <c r="B33" s="453"/>
      <c r="C33" s="485"/>
      <c r="D33" s="435"/>
      <c r="E33" s="437"/>
      <c r="F33" s="435"/>
      <c r="G33" s="435"/>
      <c r="H33" s="435"/>
      <c r="I33" s="438"/>
      <c r="J33" s="480"/>
      <c r="K33" s="435"/>
      <c r="L33" s="435"/>
    </row>
    <row r="34" spans="1:12" ht="25.5">
      <c r="A34" s="169" t="s">
        <v>1119</v>
      </c>
      <c r="B34" s="169" t="s">
        <v>546</v>
      </c>
      <c r="C34" s="484" t="s">
        <v>1241</v>
      </c>
      <c r="D34" s="108">
        <v>100</v>
      </c>
      <c r="E34" s="170">
        <v>442.75</v>
      </c>
      <c r="F34" s="108" t="s">
        <v>150</v>
      </c>
      <c r="G34" s="483">
        <v>3</v>
      </c>
      <c r="H34" s="483">
        <v>300</v>
      </c>
      <c r="I34" s="167">
        <v>300</v>
      </c>
      <c r="J34" s="186">
        <v>0.2</v>
      </c>
      <c r="K34" s="108" t="s">
        <v>118</v>
      </c>
      <c r="L34" s="163" t="s">
        <v>117</v>
      </c>
    </row>
    <row r="35" spans="1:12" ht="9" customHeight="1">
      <c r="A35" s="453"/>
      <c r="B35" s="453"/>
      <c r="C35" s="485"/>
      <c r="D35" s="435"/>
      <c r="E35" s="437"/>
      <c r="F35" s="435"/>
      <c r="G35" s="435"/>
      <c r="H35" s="435"/>
      <c r="I35" s="438"/>
      <c r="J35" s="480"/>
      <c r="K35" s="435"/>
      <c r="L35" s="435"/>
    </row>
    <row r="36" spans="1:12" ht="25.5">
      <c r="A36" s="178">
        <v>493</v>
      </c>
      <c r="B36" s="178" t="s">
        <v>546</v>
      </c>
      <c r="C36" s="452" t="s">
        <v>48</v>
      </c>
      <c r="D36" s="51">
        <v>100</v>
      </c>
      <c r="E36" s="89">
        <v>442.75</v>
      </c>
      <c r="F36" s="51" t="s">
        <v>151</v>
      </c>
      <c r="G36" s="371">
        <v>3</v>
      </c>
      <c r="H36" s="371">
        <v>300</v>
      </c>
      <c r="I36" s="177">
        <v>300</v>
      </c>
      <c r="J36" s="114">
        <v>0.2</v>
      </c>
      <c r="K36" s="51" t="s">
        <v>118</v>
      </c>
      <c r="L36" s="110" t="s">
        <v>117</v>
      </c>
    </row>
    <row r="37" ht="12.75">
      <c r="I37" s="581">
        <f>SUM(I2:I36)</f>
        <v>14330.8</v>
      </c>
    </row>
  </sheetData>
  <mergeCells count="4">
    <mergeCell ref="A10:A14"/>
    <mergeCell ref="E10:E14"/>
    <mergeCell ref="I10:I14"/>
    <mergeCell ref="L10:L14"/>
  </mergeCells>
  <printOptions horizontalCentered="1"/>
  <pageMargins left="0.15748031496062992" right="0.15748031496062992" top="0.35433070866141736" bottom="0.3937007874015748" header="0.15748031496062992" footer="0.15748031496062992"/>
  <pageSetup cellComments="asDisplayed" fitToHeight="2" fitToWidth="1" horizontalDpi="300" verticalDpi="300" orientation="landscape" paperSize="9" scale="79" r:id="rId1"/>
  <headerFooter alignWithMargins="0">
    <oddHeader>&amp;C&amp;A</oddHeader>
    <oddFooter>&amp;LMateriale sanitario&amp;RPagina &amp;P di &amp;N</oddFooter>
  </headerFooter>
</worksheet>
</file>

<file path=xl/worksheets/sheet41.xml><?xml version="1.0" encoding="utf-8"?>
<worksheet xmlns="http://schemas.openxmlformats.org/spreadsheetml/2006/main" xmlns:r="http://schemas.openxmlformats.org/officeDocument/2006/relationships">
  <sheetPr>
    <pageSetUpPr fitToPage="1"/>
  </sheetPr>
  <dimension ref="A1:L27"/>
  <sheetViews>
    <sheetView showGridLines="0" zoomScale="75" zoomScaleNormal="75" zoomScaleSheetLayoutView="75" workbookViewId="0" topLeftCell="A17">
      <pane xSplit="1" topLeftCell="E1" activePane="topRight" state="frozen"/>
      <selection pane="topLeft" activeCell="C16" sqref="C16"/>
      <selection pane="topRight" activeCell="O17" sqref="O17"/>
    </sheetView>
  </sheetViews>
  <sheetFormatPr defaultColWidth="8.8515625" defaultRowHeight="12.75"/>
  <cols>
    <col min="1" max="1" width="7.28125" style="187" customWidth="1"/>
    <col min="2" max="2" width="13.00390625" style="187" customWidth="1"/>
    <col min="3" max="3" width="95.00390625" style="104" customWidth="1"/>
    <col min="4" max="4" width="9.00390625" style="91" customWidth="1"/>
    <col min="5" max="5" width="11.8515625" style="112" customWidth="1"/>
    <col min="6" max="7" width="9.421875" style="91" customWidth="1"/>
    <col min="8" max="8" width="11.421875" style="91" customWidth="1"/>
    <col min="9" max="9" width="11.140625" style="185" customWidth="1"/>
    <col min="10" max="10" width="5.00390625" style="119" customWidth="1"/>
    <col min="11" max="11" width="6.00390625" style="91" customWidth="1"/>
    <col min="12" max="12" width="10.28125" style="91" customWidth="1"/>
    <col min="13" max="16384" width="8.8515625" style="91" customWidth="1"/>
  </cols>
  <sheetData>
    <row r="1" spans="1:12" s="51" customFormat="1" ht="84.75" customHeight="1">
      <c r="A1" s="51" t="s">
        <v>1228</v>
      </c>
      <c r="B1" s="51" t="s">
        <v>475</v>
      </c>
      <c r="C1" s="133" t="s">
        <v>1226</v>
      </c>
      <c r="D1" s="51" t="s">
        <v>230</v>
      </c>
      <c r="E1" s="89" t="s">
        <v>1398</v>
      </c>
      <c r="F1" s="134" t="s">
        <v>476</v>
      </c>
      <c r="G1" s="134" t="s">
        <v>477</v>
      </c>
      <c r="H1" s="134" t="s">
        <v>1399</v>
      </c>
      <c r="I1" s="177" t="s">
        <v>564</v>
      </c>
      <c r="J1" s="135" t="s">
        <v>1171</v>
      </c>
      <c r="K1" s="134" t="s">
        <v>1172</v>
      </c>
      <c r="L1" s="51" t="s">
        <v>77</v>
      </c>
    </row>
    <row r="2" spans="1:12" s="51" customFormat="1" ht="12.75">
      <c r="A2" s="616">
        <v>494</v>
      </c>
      <c r="B2" s="178" t="s">
        <v>642</v>
      </c>
      <c r="C2" s="452" t="s">
        <v>466</v>
      </c>
      <c r="D2" s="51">
        <v>30</v>
      </c>
      <c r="E2" s="617">
        <v>4467.75</v>
      </c>
      <c r="F2" s="51">
        <v>117050</v>
      </c>
      <c r="G2" s="88">
        <v>9</v>
      </c>
      <c r="H2" s="88">
        <f aca="true" t="shared" si="0" ref="H2:H9">SUM(G2*D2)</f>
        <v>270</v>
      </c>
      <c r="I2" s="615">
        <f>SUM(H2:H9)</f>
        <v>3780</v>
      </c>
      <c r="J2" s="114">
        <v>0.2</v>
      </c>
      <c r="K2" s="51">
        <v>10</v>
      </c>
      <c r="L2" s="614" t="s">
        <v>687</v>
      </c>
    </row>
    <row r="3" spans="1:12" s="51" customFormat="1" ht="12.75">
      <c r="A3" s="616"/>
      <c r="B3" s="178" t="s">
        <v>642</v>
      </c>
      <c r="C3" s="452" t="s">
        <v>469</v>
      </c>
      <c r="D3" s="51">
        <v>30</v>
      </c>
      <c r="E3" s="617"/>
      <c r="F3" s="51">
        <v>117055</v>
      </c>
      <c r="G3" s="88">
        <v>9</v>
      </c>
      <c r="H3" s="88">
        <f t="shared" si="0"/>
        <v>270</v>
      </c>
      <c r="I3" s="615"/>
      <c r="J3" s="114">
        <v>0.2</v>
      </c>
      <c r="K3" s="51">
        <v>10</v>
      </c>
      <c r="L3" s="614"/>
    </row>
    <row r="4" spans="1:12" s="51" customFormat="1" ht="12.75">
      <c r="A4" s="616"/>
      <c r="B4" s="178" t="s">
        <v>642</v>
      </c>
      <c r="C4" s="452" t="s">
        <v>467</v>
      </c>
      <c r="D4" s="51">
        <v>60</v>
      </c>
      <c r="E4" s="617"/>
      <c r="F4" s="51">
        <v>117060</v>
      </c>
      <c r="G4" s="88">
        <v>9</v>
      </c>
      <c r="H4" s="88">
        <f t="shared" si="0"/>
        <v>540</v>
      </c>
      <c r="I4" s="615"/>
      <c r="J4" s="114">
        <v>0.2</v>
      </c>
      <c r="K4" s="51">
        <v>10</v>
      </c>
      <c r="L4" s="614"/>
    </row>
    <row r="5" spans="1:12" s="51" customFormat="1" ht="12.75">
      <c r="A5" s="616"/>
      <c r="B5" s="178" t="s">
        <v>642</v>
      </c>
      <c r="C5" s="452" t="s">
        <v>468</v>
      </c>
      <c r="D5" s="51">
        <v>60</v>
      </c>
      <c r="E5" s="617"/>
      <c r="F5" s="51">
        <v>117065</v>
      </c>
      <c r="G5" s="88">
        <v>9</v>
      </c>
      <c r="H5" s="88">
        <f t="shared" si="0"/>
        <v>540</v>
      </c>
      <c r="I5" s="615"/>
      <c r="J5" s="114">
        <v>0.2</v>
      </c>
      <c r="K5" s="51">
        <v>10</v>
      </c>
      <c r="L5" s="614"/>
    </row>
    <row r="6" spans="1:12" s="51" customFormat="1" ht="12.75">
      <c r="A6" s="616"/>
      <c r="B6" s="178" t="s">
        <v>642</v>
      </c>
      <c r="C6" s="452" t="s">
        <v>470</v>
      </c>
      <c r="D6" s="51">
        <v>60</v>
      </c>
      <c r="E6" s="617"/>
      <c r="F6" s="51">
        <v>117070</v>
      </c>
      <c r="G6" s="88">
        <v>9</v>
      </c>
      <c r="H6" s="88">
        <f t="shared" si="0"/>
        <v>540</v>
      </c>
      <c r="I6" s="615"/>
      <c r="J6" s="114">
        <v>0.2</v>
      </c>
      <c r="K6" s="51">
        <v>10</v>
      </c>
      <c r="L6" s="614"/>
    </row>
    <row r="7" spans="1:12" s="51" customFormat="1" ht="12.75">
      <c r="A7" s="616"/>
      <c r="B7" s="178" t="s">
        <v>642</v>
      </c>
      <c r="C7" s="452" t="s">
        <v>471</v>
      </c>
      <c r="D7" s="51">
        <v>60</v>
      </c>
      <c r="E7" s="617"/>
      <c r="F7" s="51">
        <v>117075</v>
      </c>
      <c r="G7" s="88">
        <v>9</v>
      </c>
      <c r="H7" s="88">
        <f t="shared" si="0"/>
        <v>540</v>
      </c>
      <c r="I7" s="615"/>
      <c r="J7" s="114">
        <v>0.2</v>
      </c>
      <c r="K7" s="51">
        <v>10</v>
      </c>
      <c r="L7" s="614"/>
    </row>
    <row r="8" spans="1:12" s="51" customFormat="1" ht="12.75">
      <c r="A8" s="616"/>
      <c r="B8" s="178" t="s">
        <v>642</v>
      </c>
      <c r="C8" s="452" t="s">
        <v>472</v>
      </c>
      <c r="D8" s="51">
        <v>60</v>
      </c>
      <c r="E8" s="617"/>
      <c r="F8" s="51">
        <v>117080</v>
      </c>
      <c r="G8" s="88">
        <v>9</v>
      </c>
      <c r="H8" s="88">
        <f t="shared" si="0"/>
        <v>540</v>
      </c>
      <c r="I8" s="615"/>
      <c r="J8" s="114">
        <v>0.2</v>
      </c>
      <c r="K8" s="51">
        <v>10</v>
      </c>
      <c r="L8" s="614"/>
    </row>
    <row r="9" spans="1:12" s="51" customFormat="1" ht="12.75">
      <c r="A9" s="616"/>
      <c r="B9" s="178" t="s">
        <v>642</v>
      </c>
      <c r="C9" s="452" t="s">
        <v>473</v>
      </c>
      <c r="D9" s="51">
        <v>60</v>
      </c>
      <c r="E9" s="617"/>
      <c r="F9" s="51">
        <v>117085</v>
      </c>
      <c r="G9" s="88">
        <v>9</v>
      </c>
      <c r="H9" s="88">
        <f t="shared" si="0"/>
        <v>540</v>
      </c>
      <c r="I9" s="615"/>
      <c r="J9" s="114">
        <v>0.2</v>
      </c>
      <c r="K9" s="51">
        <v>10</v>
      </c>
      <c r="L9" s="614"/>
    </row>
    <row r="10" spans="1:12" s="212" customFormat="1" ht="9" customHeight="1">
      <c r="A10" s="210"/>
      <c r="B10" s="210"/>
      <c r="C10" s="211"/>
      <c r="E10" s="213"/>
      <c r="I10" s="214"/>
      <c r="J10" s="215"/>
      <c r="L10" s="252"/>
    </row>
    <row r="11" spans="1:12" s="51" customFormat="1" ht="15.75" customHeight="1">
      <c r="A11" s="178">
        <v>495</v>
      </c>
      <c r="B11" s="178" t="s">
        <v>641</v>
      </c>
      <c r="C11" s="452" t="s">
        <v>44</v>
      </c>
      <c r="D11" s="51">
        <v>600</v>
      </c>
      <c r="E11" s="89">
        <v>821.1</v>
      </c>
      <c r="F11" s="51" t="s">
        <v>715</v>
      </c>
      <c r="G11" s="51">
        <v>0.95</v>
      </c>
      <c r="H11" s="88">
        <f>SUM(G11*D11)</f>
        <v>570</v>
      </c>
      <c r="I11" s="177">
        <f>SUM(H11)</f>
        <v>570</v>
      </c>
      <c r="J11" s="114">
        <v>0.2</v>
      </c>
      <c r="K11" s="51">
        <v>10</v>
      </c>
      <c r="L11" s="51" t="s">
        <v>687</v>
      </c>
    </row>
    <row r="12" spans="1:10" s="212" customFormat="1" ht="9" customHeight="1">
      <c r="A12" s="210"/>
      <c r="B12" s="210"/>
      <c r="C12" s="211"/>
      <c r="E12" s="213"/>
      <c r="I12" s="214"/>
      <c r="J12" s="215"/>
    </row>
    <row r="13" spans="1:12" s="51" customFormat="1" ht="13.5" customHeight="1">
      <c r="A13" s="178">
        <v>496</v>
      </c>
      <c r="B13" s="178" t="s">
        <v>641</v>
      </c>
      <c r="C13" s="452" t="s">
        <v>1206</v>
      </c>
      <c r="D13" s="51">
        <v>600</v>
      </c>
      <c r="E13" s="89">
        <v>821.1</v>
      </c>
      <c r="F13" s="51" t="s">
        <v>716</v>
      </c>
      <c r="G13" s="51">
        <v>0.95</v>
      </c>
      <c r="H13" s="88">
        <f>SUM(G13*D13)</f>
        <v>570</v>
      </c>
      <c r="I13" s="177">
        <f>SUM(H13)</f>
        <v>570</v>
      </c>
      <c r="J13" s="114">
        <v>0.2</v>
      </c>
      <c r="K13" s="51">
        <v>10</v>
      </c>
      <c r="L13" s="51" t="s">
        <v>687</v>
      </c>
    </row>
    <row r="14" spans="1:10" s="259" customFormat="1" ht="9" customHeight="1">
      <c r="A14" s="253"/>
      <c r="B14" s="253"/>
      <c r="C14" s="487"/>
      <c r="E14" s="410"/>
      <c r="I14" s="411"/>
      <c r="J14" s="412"/>
    </row>
    <row r="15" spans="1:12" ht="30" customHeight="1">
      <c r="A15" s="616">
        <v>497</v>
      </c>
      <c r="B15" s="169" t="s">
        <v>643</v>
      </c>
      <c r="C15" s="484" t="s">
        <v>550</v>
      </c>
      <c r="D15" s="108">
        <v>300</v>
      </c>
      <c r="E15" s="617">
        <f>1.25*5000</f>
        <v>6250</v>
      </c>
      <c r="F15" s="108">
        <v>112482</v>
      </c>
      <c r="G15" s="483">
        <v>0.89</v>
      </c>
      <c r="H15" s="483">
        <v>267</v>
      </c>
      <c r="I15" s="615">
        <v>4450</v>
      </c>
      <c r="J15" s="186">
        <v>0.2</v>
      </c>
      <c r="K15" s="108" t="s">
        <v>118</v>
      </c>
      <c r="L15" s="589" t="s">
        <v>117</v>
      </c>
    </row>
    <row r="16" spans="1:12" ht="30" customHeight="1">
      <c r="A16" s="616"/>
      <c r="B16" s="178" t="s">
        <v>643</v>
      </c>
      <c r="C16" s="452" t="s">
        <v>560</v>
      </c>
      <c r="D16" s="51">
        <v>300</v>
      </c>
      <c r="E16" s="617"/>
      <c r="F16" s="51">
        <v>112482</v>
      </c>
      <c r="G16" s="371">
        <v>0.89</v>
      </c>
      <c r="H16" s="371">
        <v>267</v>
      </c>
      <c r="I16" s="615"/>
      <c r="J16" s="114">
        <v>0.2</v>
      </c>
      <c r="K16" s="51" t="s">
        <v>118</v>
      </c>
      <c r="L16" s="589"/>
    </row>
    <row r="17" spans="1:12" ht="30" customHeight="1">
      <c r="A17" s="616"/>
      <c r="B17" s="178" t="s">
        <v>643</v>
      </c>
      <c r="C17" s="452" t="s">
        <v>561</v>
      </c>
      <c r="D17" s="51">
        <v>300</v>
      </c>
      <c r="E17" s="617"/>
      <c r="F17" s="51">
        <v>112482</v>
      </c>
      <c r="G17" s="371">
        <v>0.89</v>
      </c>
      <c r="H17" s="371">
        <v>267</v>
      </c>
      <c r="I17" s="615"/>
      <c r="J17" s="114">
        <v>0.2</v>
      </c>
      <c r="K17" s="51" t="s">
        <v>118</v>
      </c>
      <c r="L17" s="589"/>
    </row>
    <row r="18" spans="1:12" ht="30" customHeight="1">
      <c r="A18" s="616"/>
      <c r="B18" s="178" t="s">
        <v>643</v>
      </c>
      <c r="C18" s="452" t="s">
        <v>562</v>
      </c>
      <c r="D18" s="51">
        <v>300</v>
      </c>
      <c r="E18" s="617"/>
      <c r="F18" s="51">
        <v>112482</v>
      </c>
      <c r="G18" s="371">
        <v>0.89</v>
      </c>
      <c r="H18" s="371">
        <v>267</v>
      </c>
      <c r="I18" s="615"/>
      <c r="J18" s="114">
        <v>0.2</v>
      </c>
      <c r="K18" s="51" t="s">
        <v>118</v>
      </c>
      <c r="L18" s="589"/>
    </row>
    <row r="19" spans="1:12" ht="30" customHeight="1">
      <c r="A19" s="616"/>
      <c r="B19" s="178" t="s">
        <v>643</v>
      </c>
      <c r="C19" s="452" t="s">
        <v>563</v>
      </c>
      <c r="D19" s="51">
        <v>300</v>
      </c>
      <c r="E19" s="617"/>
      <c r="F19" s="51">
        <v>112482</v>
      </c>
      <c r="G19" s="371">
        <v>0.89</v>
      </c>
      <c r="H19" s="371">
        <v>267</v>
      </c>
      <c r="I19" s="615"/>
      <c r="J19" s="114">
        <v>0.2</v>
      </c>
      <c r="K19" s="51" t="s">
        <v>118</v>
      </c>
      <c r="L19" s="589"/>
    </row>
    <row r="20" spans="1:12" ht="30" customHeight="1">
      <c r="A20" s="616"/>
      <c r="B20" s="178" t="s">
        <v>643</v>
      </c>
      <c r="C20" s="452" t="s">
        <v>1489</v>
      </c>
      <c r="D20" s="51">
        <v>300</v>
      </c>
      <c r="E20" s="617"/>
      <c r="F20" s="51">
        <v>112482</v>
      </c>
      <c r="G20" s="371">
        <v>0.89</v>
      </c>
      <c r="H20" s="371">
        <v>267</v>
      </c>
      <c r="I20" s="615"/>
      <c r="J20" s="114">
        <v>0.2</v>
      </c>
      <c r="K20" s="51" t="s">
        <v>118</v>
      </c>
      <c r="L20" s="589"/>
    </row>
    <row r="21" spans="1:12" ht="30" customHeight="1">
      <c r="A21" s="616"/>
      <c r="B21" s="178" t="s">
        <v>643</v>
      </c>
      <c r="C21" s="452" t="s">
        <v>1498</v>
      </c>
      <c r="D21" s="51">
        <v>300</v>
      </c>
      <c r="E21" s="617"/>
      <c r="F21" s="51">
        <v>112482</v>
      </c>
      <c r="G21" s="371">
        <v>0.89</v>
      </c>
      <c r="H21" s="371">
        <v>267</v>
      </c>
      <c r="I21" s="615"/>
      <c r="J21" s="114">
        <v>0.2</v>
      </c>
      <c r="K21" s="51" t="s">
        <v>118</v>
      </c>
      <c r="L21" s="589"/>
    </row>
    <row r="22" spans="1:12" ht="30" customHeight="1">
      <c r="A22" s="616"/>
      <c r="B22" s="178" t="s">
        <v>643</v>
      </c>
      <c r="C22" s="452" t="s">
        <v>1499</v>
      </c>
      <c r="D22" s="51">
        <v>300</v>
      </c>
      <c r="E22" s="617"/>
      <c r="F22" s="51">
        <v>112482</v>
      </c>
      <c r="G22" s="371">
        <v>0.89</v>
      </c>
      <c r="H22" s="371">
        <v>267</v>
      </c>
      <c r="I22" s="615"/>
      <c r="J22" s="114">
        <v>0.2</v>
      </c>
      <c r="K22" s="51" t="s">
        <v>118</v>
      </c>
      <c r="L22" s="589"/>
    </row>
    <row r="23" spans="1:12" ht="30" customHeight="1">
      <c r="A23" s="616"/>
      <c r="B23" s="178" t="s">
        <v>643</v>
      </c>
      <c r="C23" s="452" t="s">
        <v>513</v>
      </c>
      <c r="D23" s="51">
        <v>1000</v>
      </c>
      <c r="E23" s="617"/>
      <c r="F23" s="51">
        <v>112482</v>
      </c>
      <c r="G23" s="371">
        <v>0.89</v>
      </c>
      <c r="H23" s="371">
        <v>890</v>
      </c>
      <c r="I23" s="615"/>
      <c r="J23" s="114">
        <v>0.2</v>
      </c>
      <c r="K23" s="51" t="s">
        <v>118</v>
      </c>
      <c r="L23" s="589"/>
    </row>
    <row r="24" spans="1:12" ht="30" customHeight="1">
      <c r="A24" s="616"/>
      <c r="B24" s="178" t="s">
        <v>643</v>
      </c>
      <c r="C24" s="452" t="s">
        <v>514</v>
      </c>
      <c r="D24" s="51">
        <v>1000</v>
      </c>
      <c r="E24" s="617"/>
      <c r="F24" s="51">
        <v>112482</v>
      </c>
      <c r="G24" s="371">
        <v>0.89</v>
      </c>
      <c r="H24" s="371">
        <v>890</v>
      </c>
      <c r="I24" s="615"/>
      <c r="J24" s="114">
        <v>0.2</v>
      </c>
      <c r="K24" s="51" t="s">
        <v>118</v>
      </c>
      <c r="L24" s="589"/>
    </row>
    <row r="25" spans="1:12" ht="30" customHeight="1">
      <c r="A25" s="616"/>
      <c r="B25" s="178" t="s">
        <v>643</v>
      </c>
      <c r="C25" s="452" t="s">
        <v>515</v>
      </c>
      <c r="D25" s="51">
        <v>300</v>
      </c>
      <c r="E25" s="617"/>
      <c r="F25" s="51">
        <v>112482</v>
      </c>
      <c r="G25" s="371">
        <v>0.89</v>
      </c>
      <c r="H25" s="371">
        <v>267</v>
      </c>
      <c r="I25" s="615"/>
      <c r="J25" s="114">
        <v>0.2</v>
      </c>
      <c r="K25" s="51" t="s">
        <v>118</v>
      </c>
      <c r="L25" s="589"/>
    </row>
    <row r="26" spans="1:12" ht="30" customHeight="1">
      <c r="A26" s="616"/>
      <c r="B26" s="178" t="s">
        <v>643</v>
      </c>
      <c r="C26" s="452" t="s">
        <v>1153</v>
      </c>
      <c r="D26" s="51">
        <v>300</v>
      </c>
      <c r="E26" s="617"/>
      <c r="F26" s="51">
        <v>112482</v>
      </c>
      <c r="G26" s="371">
        <v>0.89</v>
      </c>
      <c r="H26" s="371">
        <v>267</v>
      </c>
      <c r="I26" s="615"/>
      <c r="J26" s="114">
        <v>0.2</v>
      </c>
      <c r="K26" s="51" t="s">
        <v>118</v>
      </c>
      <c r="L26" s="589"/>
    </row>
    <row r="27" ht="12.75">
      <c r="I27" s="185">
        <f>SUM(I2:I26)</f>
        <v>9370</v>
      </c>
    </row>
  </sheetData>
  <mergeCells count="8">
    <mergeCell ref="L15:L26"/>
    <mergeCell ref="A15:A26"/>
    <mergeCell ref="E15:E26"/>
    <mergeCell ref="I15:I26"/>
    <mergeCell ref="A2:A9"/>
    <mergeCell ref="E2:E9"/>
    <mergeCell ref="I2:I9"/>
    <mergeCell ref="L2:L9"/>
  </mergeCells>
  <printOptions horizontalCentered="1"/>
  <pageMargins left="0.15748031496062992" right="0.15748031496062992" top="0.35433070866141736" bottom="0.3937007874015748" header="0.15748031496062992" footer="0.15748031496062992"/>
  <pageSetup cellComments="asDisplayed" fitToHeight="1" fitToWidth="1" horizontalDpi="300" verticalDpi="300" orientation="landscape" paperSize="9" scale="73" r:id="rId1"/>
  <headerFooter alignWithMargins="0">
    <oddHeader>&amp;C&amp;A</oddHeader>
    <oddFooter>&amp;LMateriale sanitario&amp;RPagina &amp;P di &amp;N</oddFooter>
  </headerFooter>
</worksheet>
</file>

<file path=xl/worksheets/sheet42.xml><?xml version="1.0" encoding="utf-8"?>
<worksheet xmlns="http://schemas.openxmlformats.org/spreadsheetml/2006/main" xmlns:r="http://schemas.openxmlformats.org/officeDocument/2006/relationships">
  <sheetPr>
    <pageSetUpPr fitToPage="1"/>
  </sheetPr>
  <dimension ref="A1:L20"/>
  <sheetViews>
    <sheetView showGridLines="0" zoomScale="75" zoomScaleNormal="75" zoomScaleSheetLayoutView="75" workbookViewId="0" topLeftCell="A7">
      <pane xSplit="1" topLeftCell="D1" activePane="topRight" state="frozen"/>
      <selection pane="topLeft" activeCell="C16" sqref="C16"/>
      <selection pane="topRight" activeCell="O18" sqref="O18"/>
    </sheetView>
  </sheetViews>
  <sheetFormatPr defaultColWidth="8.8515625" defaultRowHeight="12.75"/>
  <cols>
    <col min="1" max="1" width="7.28125" style="187" customWidth="1"/>
    <col min="2" max="2" width="11.7109375" style="187" customWidth="1"/>
    <col min="3" max="3" width="52.7109375" style="104" customWidth="1"/>
    <col min="4" max="4" width="7.7109375" style="91" customWidth="1"/>
    <col min="5" max="5" width="12.00390625" style="112" customWidth="1"/>
    <col min="6" max="6" width="15.57421875" style="91" customWidth="1"/>
    <col min="7" max="7" width="7.57421875" style="91" customWidth="1"/>
    <col min="8" max="8" width="11.28125" style="91" customWidth="1"/>
    <col min="9" max="9" width="12.140625" style="185" customWidth="1"/>
    <col min="10" max="10" width="4.57421875" style="119" customWidth="1"/>
    <col min="11" max="11" width="6.28125" style="91" customWidth="1"/>
    <col min="12" max="12" width="16.00390625" style="91" customWidth="1"/>
    <col min="13" max="16384" width="8.8515625" style="91" customWidth="1"/>
  </cols>
  <sheetData>
    <row r="1" spans="1:12" s="51" customFormat="1" ht="84.75" customHeight="1">
      <c r="A1" s="51" t="s">
        <v>1228</v>
      </c>
      <c r="B1" s="51" t="s">
        <v>475</v>
      </c>
      <c r="C1" s="133" t="s">
        <v>1226</v>
      </c>
      <c r="D1" s="51" t="s">
        <v>230</v>
      </c>
      <c r="E1" s="89" t="s">
        <v>1398</v>
      </c>
      <c r="F1" s="134" t="s">
        <v>476</v>
      </c>
      <c r="G1" s="134" t="s">
        <v>477</v>
      </c>
      <c r="H1" s="134" t="s">
        <v>1399</v>
      </c>
      <c r="I1" s="177" t="s">
        <v>564</v>
      </c>
      <c r="J1" s="135" t="s">
        <v>1171</v>
      </c>
      <c r="K1" s="134" t="s">
        <v>1172</v>
      </c>
      <c r="L1" s="51" t="s">
        <v>77</v>
      </c>
    </row>
    <row r="2" spans="1:12" s="51" customFormat="1" ht="51">
      <c r="A2" s="178">
        <v>500</v>
      </c>
      <c r="B2" s="178" t="s">
        <v>643</v>
      </c>
      <c r="C2" s="452" t="s">
        <v>1592</v>
      </c>
      <c r="D2" s="51">
        <v>300</v>
      </c>
      <c r="E2" s="89">
        <v>600</v>
      </c>
      <c r="F2" s="51" t="s">
        <v>717</v>
      </c>
      <c r="G2" s="88">
        <v>15</v>
      </c>
      <c r="H2" s="88">
        <f>SUM(G2*D2)</f>
        <v>4500</v>
      </c>
      <c r="I2" s="177">
        <f>SUM(H2)</f>
        <v>4500</v>
      </c>
      <c r="J2" s="114">
        <v>0.2</v>
      </c>
      <c r="K2" s="51">
        <v>10</v>
      </c>
      <c r="L2" s="51" t="s">
        <v>687</v>
      </c>
    </row>
    <row r="3" spans="1:12" s="212" customFormat="1" ht="9" customHeight="1">
      <c r="A3" s="210"/>
      <c r="B3" s="210"/>
      <c r="C3" s="211"/>
      <c r="E3" s="213"/>
      <c r="I3" s="214"/>
      <c r="J3" s="215"/>
      <c r="L3" s="252"/>
    </row>
    <row r="4" spans="1:12" s="51" customFormat="1" ht="12.75">
      <c r="A4" s="178">
        <v>501</v>
      </c>
      <c r="B4" s="178"/>
      <c r="C4" s="452" t="s">
        <v>190</v>
      </c>
      <c r="D4" s="51">
        <v>50</v>
      </c>
      <c r="E4" s="89">
        <v>856.18</v>
      </c>
      <c r="F4" s="51" t="s">
        <v>90</v>
      </c>
      <c r="G4" s="88">
        <v>12.6</v>
      </c>
      <c r="H4" s="88">
        <v>630</v>
      </c>
      <c r="I4" s="177">
        <f>D4*G4</f>
        <v>630</v>
      </c>
      <c r="J4" s="114">
        <v>0.2</v>
      </c>
      <c r="K4" s="51">
        <v>4</v>
      </c>
      <c r="L4" s="51" t="s">
        <v>86</v>
      </c>
    </row>
    <row r="5" spans="1:12" s="212" customFormat="1" ht="9" customHeight="1">
      <c r="A5" s="210"/>
      <c r="B5" s="210"/>
      <c r="C5" s="211"/>
      <c r="E5" s="213"/>
      <c r="I5" s="214"/>
      <c r="J5" s="215"/>
      <c r="L5" s="252"/>
    </row>
    <row r="6" spans="1:12" s="51" customFormat="1" ht="25.5">
      <c r="A6" s="178">
        <v>503</v>
      </c>
      <c r="B6" s="178" t="s">
        <v>549</v>
      </c>
      <c r="C6" s="452" t="s">
        <v>1523</v>
      </c>
      <c r="D6" s="51">
        <v>200</v>
      </c>
      <c r="E6" s="89">
        <v>662.05</v>
      </c>
      <c r="F6" s="51">
        <v>1208220071</v>
      </c>
      <c r="G6" s="51" t="s">
        <v>592</v>
      </c>
      <c r="H6" s="51" t="s">
        <v>593</v>
      </c>
      <c r="I6" s="367">
        <v>550</v>
      </c>
      <c r="J6" s="114">
        <v>0.2</v>
      </c>
      <c r="K6" s="51" t="s">
        <v>133</v>
      </c>
      <c r="L6" s="51" t="s">
        <v>507</v>
      </c>
    </row>
    <row r="7" spans="1:10" s="212" customFormat="1" ht="9" customHeight="1">
      <c r="A7" s="210"/>
      <c r="B7" s="210"/>
      <c r="C7" s="211"/>
      <c r="E7" s="213"/>
      <c r="I7" s="214"/>
      <c r="J7" s="215"/>
    </row>
    <row r="8" spans="1:12" s="51" customFormat="1" ht="25.5">
      <c r="A8" s="178">
        <v>504</v>
      </c>
      <c r="B8" s="178"/>
      <c r="C8" s="452" t="s">
        <v>11</v>
      </c>
      <c r="D8" s="51">
        <v>150</v>
      </c>
      <c r="E8" s="89">
        <v>188.09</v>
      </c>
      <c r="F8" s="51">
        <v>1209100505</v>
      </c>
      <c r="G8" s="51" t="s">
        <v>594</v>
      </c>
      <c r="H8" s="51" t="s">
        <v>595</v>
      </c>
      <c r="I8" s="367">
        <v>148.5</v>
      </c>
      <c r="J8" s="114">
        <v>0.1</v>
      </c>
      <c r="K8" s="51" t="s">
        <v>133</v>
      </c>
      <c r="L8" s="51" t="s">
        <v>507</v>
      </c>
    </row>
    <row r="10" ht="20.25" customHeight="1" thickBot="1"/>
    <row r="11" spans="9:10" ht="18" customHeight="1" thickBot="1">
      <c r="I11" s="579">
        <f>I2+I4+I6</f>
        <v>5680</v>
      </c>
      <c r="J11" s="113">
        <v>0.2</v>
      </c>
    </row>
    <row r="12" ht="23.25" customHeight="1" thickBot="1">
      <c r="J12" s="113"/>
    </row>
    <row r="13" spans="9:10" ht="18" customHeight="1" thickBot="1">
      <c r="I13" s="579">
        <v>148.5</v>
      </c>
      <c r="J13" s="113">
        <v>0.1</v>
      </c>
    </row>
    <row r="14" ht="19.5" customHeight="1"/>
    <row r="15" spans="2:12" ht="19.5" customHeight="1">
      <c r="B15" s="586"/>
      <c r="C15" s="406"/>
      <c r="F15" s="585">
        <f>+'LOTTO 9 - 10'!I11+'LOTTO 11 - 14'!I19+'LOTTO 15 - 18 '!I12+'LOTTO 19 - 35'!I32+'LOTTO 36 - 38'!I23+'LOTTO 39 - 55'!I37+'LOTTO 58 - 68'!I31+'LOTTO 69 - 83'!I35+'LOTTO 84 - 100 '!I27+'LOTTO 101 - 110'!I26+'LOTTO 111 - 125'!I31+'LOTTO 126 - 137'!I27+'LOTTO 141 - 156'!I29+'LOTTO 158 - 171'!I26+'LOTTO 172 - 176'!I18+'LOTTO 177 - 189'!I26+'LOTTO 190 - 202 '!I24+'LOTTO 203 - 220'!I34+'LOTTO 221 - 222'!I13+'LOTTO 223 - 225'!I13+'LOTTO 226 - 239'!I34+'LOTTO 240 - 257'!I36+'LOTTO 259 - 266 '!I27+'LOTTO 267 - 274'!I17+'LOTTO 275 - 299 '!I42+'LOTTO 300 - 312'!I29+'LOTTO 313 - 329 '!I41+'LOTTO 330 - 348'!I40+'LOTTO 351 - 363'!I32+'LOTTO 364 - 382'!I37+'LOTTO 383 - 400'!I25+'LOTTO 401 - 421'!I35+'LOTTO 422 - 430'!I26+'LOTTO 431 - 436'!I21+'LOTTO 437 - 446 '!I24+'LOTTO 447 - 465 '!I45+'LOTTO 469 - 474'!I13+'LOTTO 475 - 493 '!I37+'LOTTO 494 - 497 '!I27+'LOTTO 500 - 504 '!I11</f>
        <v>1211847.8600000003</v>
      </c>
      <c r="G15" s="587">
        <v>0.2</v>
      </c>
      <c r="H15" s="672">
        <f>F15*G15</f>
        <v>242369.57200000007</v>
      </c>
      <c r="I15" s="669"/>
      <c r="J15" s="588"/>
      <c r="K15" s="667">
        <f>F15+H15</f>
        <v>1454217.4320000005</v>
      </c>
      <c r="L15" s="616"/>
    </row>
    <row r="16" spans="6:12" ht="19.5" customHeight="1">
      <c r="F16" s="187"/>
      <c r="G16" s="582"/>
      <c r="H16" s="187"/>
      <c r="I16" s="584"/>
      <c r="J16" s="583"/>
      <c r="K16" s="187"/>
      <c r="L16" s="187"/>
    </row>
    <row r="17" spans="6:12" ht="27" customHeight="1">
      <c r="F17" s="585">
        <f>+'LOTTO 126 - 137'!I29+'LOTTO 226 - 239'!I36+'LOTTO 275 - 299 '!I44+'LOTTO 447 - 465 '!I47+'LOTTO 500 - 504 '!I13</f>
        <v>3009.3</v>
      </c>
      <c r="G17" s="587">
        <v>0.1</v>
      </c>
      <c r="H17" s="672">
        <f>F17*G17</f>
        <v>300.93</v>
      </c>
      <c r="I17" s="669"/>
      <c r="J17" s="588"/>
      <c r="K17" s="667">
        <f>F17+H17</f>
        <v>3310.23</v>
      </c>
      <c r="L17" s="616"/>
    </row>
    <row r="18" spans="6:12" ht="21.75" customHeight="1">
      <c r="F18" s="187"/>
      <c r="G18" s="582"/>
      <c r="H18" s="187"/>
      <c r="I18" s="584"/>
      <c r="J18" s="583"/>
      <c r="K18" s="187"/>
      <c r="L18" s="187"/>
    </row>
    <row r="19" spans="6:12" ht="22.5" customHeight="1">
      <c r="F19" s="585">
        <f>+'LOTTO 203 - 220'!I36+'LOTTO 240 - 257'!I38+'LOTTO 300 - 312'!I31+'LOTTO 313 - 329 '!I43+'LOTTO 330 - 348'!I42+'LOTTO 351 - 363'!I34+'LOTTO 364 - 382'!I39+'LOTTO 422 - 430'!I28+'LOTTO 437 - 446 '!I26</f>
        <v>13931.5</v>
      </c>
      <c r="G19" s="587">
        <v>0.04</v>
      </c>
      <c r="H19" s="672">
        <f>F19*G19</f>
        <v>557.26</v>
      </c>
      <c r="I19" s="669"/>
      <c r="J19" s="588"/>
      <c r="K19" s="667">
        <f>F19+H19</f>
        <v>14488.76</v>
      </c>
      <c r="L19" s="616"/>
    </row>
    <row r="20" spans="6:12" ht="25.5" customHeight="1" thickBot="1">
      <c r="F20" s="187"/>
      <c r="G20" s="187"/>
      <c r="H20" s="668" t="s">
        <v>1475</v>
      </c>
      <c r="I20" s="669"/>
      <c r="J20" s="670"/>
      <c r="K20" s="671">
        <f>SUM(K15:K19)</f>
        <v>1472016.4220000005</v>
      </c>
      <c r="L20" s="671"/>
    </row>
    <row r="21" ht="13.5" thickTop="1"/>
  </sheetData>
  <mergeCells count="8">
    <mergeCell ref="K15:L15"/>
    <mergeCell ref="H20:J20"/>
    <mergeCell ref="K20:L20"/>
    <mergeCell ref="K19:L19"/>
    <mergeCell ref="K17:L17"/>
    <mergeCell ref="H15:I15"/>
    <mergeCell ref="H17:I17"/>
    <mergeCell ref="H19:I19"/>
  </mergeCells>
  <printOptions/>
  <pageMargins left="0.17" right="0.17" top="0.36" bottom="0.41" header="0.17" footer="0.17"/>
  <pageSetup cellComments="asDisplayed" fitToHeight="1" fitToWidth="1" horizontalDpi="300" verticalDpi="300" orientation="landscape" paperSize="9" scale="89" r:id="rId1"/>
  <headerFooter alignWithMargins="0">
    <oddHeader>&amp;C&amp;A</oddHeader>
    <oddFooter>&amp;LMateriale sanitario&amp;RPagina &amp;P di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14"/>
  <sheetViews>
    <sheetView showGridLines="0" zoomScale="75" zoomScaleNormal="75" zoomScaleSheetLayoutView="75" workbookViewId="0" topLeftCell="A5">
      <pane xSplit="1" topLeftCell="D1" activePane="topRight" state="frozen"/>
      <selection pane="topLeft" activeCell="C16" sqref="C16"/>
      <selection pane="topRight" activeCell="K24" sqref="K24"/>
    </sheetView>
  </sheetViews>
  <sheetFormatPr defaultColWidth="8.8515625" defaultRowHeight="12.75"/>
  <cols>
    <col min="1" max="1" width="6.8515625" style="187" customWidth="1"/>
    <col min="2" max="2" width="13.00390625" style="187" customWidth="1"/>
    <col min="3" max="3" width="66.8515625" style="104" customWidth="1"/>
    <col min="4" max="4" width="7.8515625" style="91" customWidth="1"/>
    <col min="5" max="5" width="11.7109375" style="112" customWidth="1"/>
    <col min="6" max="7" width="10.57421875" style="91" customWidth="1"/>
    <col min="8" max="9" width="12.140625" style="91" customWidth="1"/>
    <col min="10" max="10" width="5.421875" style="113" customWidth="1"/>
    <col min="11" max="11" width="8.140625" style="91" customWidth="1"/>
    <col min="12" max="12" width="11.57421875" style="91" customWidth="1"/>
    <col min="13" max="16384" width="8.8515625" style="91" customWidth="1"/>
  </cols>
  <sheetData>
    <row r="1" spans="1:12" ht="84.75" customHeight="1">
      <c r="A1" s="51" t="s">
        <v>478</v>
      </c>
      <c r="B1" s="51" t="s">
        <v>475</v>
      </c>
      <c r="C1" s="133" t="s">
        <v>1226</v>
      </c>
      <c r="D1" s="51" t="s">
        <v>230</v>
      </c>
      <c r="E1" s="89" t="s">
        <v>1398</v>
      </c>
      <c r="F1" s="134" t="s">
        <v>476</v>
      </c>
      <c r="G1" s="134" t="s">
        <v>477</v>
      </c>
      <c r="H1" s="134" t="s">
        <v>1399</v>
      </c>
      <c r="I1" s="134" t="s">
        <v>564</v>
      </c>
      <c r="J1" s="114" t="s">
        <v>1171</v>
      </c>
      <c r="K1" s="134" t="s">
        <v>1172</v>
      </c>
      <c r="L1" s="51" t="s">
        <v>77</v>
      </c>
    </row>
    <row r="2" spans="1:12" ht="27" customHeight="1">
      <c r="A2" s="616">
        <v>15</v>
      </c>
      <c r="B2" s="178" t="s">
        <v>630</v>
      </c>
      <c r="C2" s="105" t="s">
        <v>1580</v>
      </c>
      <c r="D2" s="51">
        <v>50</v>
      </c>
      <c r="E2" s="617">
        <v>1257.64</v>
      </c>
      <c r="F2" s="110" t="s">
        <v>1287</v>
      </c>
      <c r="G2" s="110">
        <v>4.86</v>
      </c>
      <c r="H2" s="86">
        <v>243</v>
      </c>
      <c r="I2" s="590">
        <v>972</v>
      </c>
      <c r="J2" s="111">
        <v>0.2</v>
      </c>
      <c r="K2" s="110">
        <v>20</v>
      </c>
      <c r="L2" s="589" t="s">
        <v>1291</v>
      </c>
    </row>
    <row r="3" spans="1:12" ht="27" customHeight="1">
      <c r="A3" s="616"/>
      <c r="B3" s="178" t="s">
        <v>630</v>
      </c>
      <c r="C3" s="105" t="s">
        <v>619</v>
      </c>
      <c r="D3" s="51">
        <v>50</v>
      </c>
      <c r="E3" s="617"/>
      <c r="F3" s="110" t="s">
        <v>1288</v>
      </c>
      <c r="G3" s="110">
        <v>4.86</v>
      </c>
      <c r="H3" s="86">
        <v>243</v>
      </c>
      <c r="I3" s="590"/>
      <c r="J3" s="111">
        <v>0.2</v>
      </c>
      <c r="K3" s="110">
        <v>20</v>
      </c>
      <c r="L3" s="589"/>
    </row>
    <row r="4" spans="1:12" ht="27" customHeight="1">
      <c r="A4" s="616"/>
      <c r="B4" s="178" t="s">
        <v>630</v>
      </c>
      <c r="C4" s="105" t="s">
        <v>620</v>
      </c>
      <c r="D4" s="51">
        <v>50</v>
      </c>
      <c r="E4" s="617"/>
      <c r="F4" s="110" t="s">
        <v>1289</v>
      </c>
      <c r="G4" s="110">
        <v>4.86</v>
      </c>
      <c r="H4" s="86">
        <v>243</v>
      </c>
      <c r="I4" s="590"/>
      <c r="J4" s="111">
        <v>0.2</v>
      </c>
      <c r="K4" s="110">
        <v>20</v>
      </c>
      <c r="L4" s="589"/>
    </row>
    <row r="5" spans="1:12" ht="27" customHeight="1">
      <c r="A5" s="616"/>
      <c r="B5" s="178" t="s">
        <v>630</v>
      </c>
      <c r="C5" s="105" t="s">
        <v>621</v>
      </c>
      <c r="D5" s="51">
        <v>50</v>
      </c>
      <c r="E5" s="617"/>
      <c r="F5" s="110" t="s">
        <v>1290</v>
      </c>
      <c r="G5" s="110">
        <v>4.86</v>
      </c>
      <c r="H5" s="86">
        <v>243</v>
      </c>
      <c r="I5" s="590"/>
      <c r="J5" s="111">
        <v>0.2</v>
      </c>
      <c r="K5" s="110">
        <v>20</v>
      </c>
      <c r="L5" s="589"/>
    </row>
    <row r="6" spans="1:12" s="189" customFormat="1" ht="9" customHeight="1">
      <c r="A6" s="210"/>
      <c r="B6" s="210"/>
      <c r="C6" s="211"/>
      <c r="D6" s="212"/>
      <c r="E6" s="213"/>
      <c r="F6" s="212"/>
      <c r="G6" s="212"/>
      <c r="H6" s="212"/>
      <c r="I6" s="212"/>
      <c r="J6" s="266"/>
      <c r="K6" s="212"/>
      <c r="L6" s="212"/>
    </row>
    <row r="7" spans="1:14" ht="33.75" customHeight="1">
      <c r="A7" s="178">
        <v>16</v>
      </c>
      <c r="B7" s="178" t="s">
        <v>629</v>
      </c>
      <c r="C7" s="105" t="s">
        <v>1372</v>
      </c>
      <c r="D7" s="51">
        <v>3000</v>
      </c>
      <c r="E7" s="89">
        <f>15.52*3000</f>
        <v>46560</v>
      </c>
      <c r="F7" s="110" t="s">
        <v>1292</v>
      </c>
      <c r="G7" s="110">
        <v>12.84</v>
      </c>
      <c r="H7" s="86">
        <v>38520</v>
      </c>
      <c r="I7" s="86">
        <v>38520</v>
      </c>
      <c r="J7" s="111">
        <v>0.2</v>
      </c>
      <c r="K7" s="110">
        <v>20</v>
      </c>
      <c r="L7" s="51" t="s">
        <v>1286</v>
      </c>
      <c r="N7" s="212"/>
    </row>
    <row r="8" spans="1:12" s="189" customFormat="1" ht="9" customHeight="1">
      <c r="A8" s="210"/>
      <c r="B8" s="210"/>
      <c r="C8" s="211"/>
      <c r="D8" s="212"/>
      <c r="E8" s="213"/>
      <c r="F8" s="212"/>
      <c r="G8" s="212"/>
      <c r="H8" s="212"/>
      <c r="I8" s="212"/>
      <c r="J8" s="266"/>
      <c r="K8" s="212"/>
      <c r="L8" s="212"/>
    </row>
    <row r="9" spans="1:12" ht="45">
      <c r="A9" s="178">
        <v>17</v>
      </c>
      <c r="B9" s="178" t="s">
        <v>1569</v>
      </c>
      <c r="C9" s="115" t="s">
        <v>379</v>
      </c>
      <c r="D9" s="109" t="s">
        <v>1457</v>
      </c>
      <c r="E9" s="89">
        <v>2168.39</v>
      </c>
      <c r="F9" s="127" t="s">
        <v>600</v>
      </c>
      <c r="G9" s="87">
        <v>20</v>
      </c>
      <c r="H9" s="87">
        <v>800</v>
      </c>
      <c r="I9" s="87">
        <v>800</v>
      </c>
      <c r="J9" s="114">
        <v>0.2</v>
      </c>
      <c r="K9" s="51" t="s">
        <v>601</v>
      </c>
      <c r="L9" s="51" t="s">
        <v>599</v>
      </c>
    </row>
    <row r="10" spans="1:12" s="189" customFormat="1" ht="9" customHeight="1">
      <c r="A10" s="210"/>
      <c r="B10" s="210"/>
      <c r="C10" s="211"/>
      <c r="D10" s="212"/>
      <c r="E10" s="213"/>
      <c r="F10" s="212"/>
      <c r="G10" s="212"/>
      <c r="H10" s="212"/>
      <c r="I10" s="212"/>
      <c r="J10" s="266"/>
      <c r="K10" s="212"/>
      <c r="L10" s="212"/>
    </row>
    <row r="11" spans="1:12" ht="21.75" customHeight="1">
      <c r="A11" s="178">
        <v>18</v>
      </c>
      <c r="B11" s="51" t="s">
        <v>629</v>
      </c>
      <c r="C11" s="105" t="s">
        <v>1458</v>
      </c>
      <c r="D11" s="109">
        <v>300</v>
      </c>
      <c r="E11" s="89">
        <v>4050</v>
      </c>
      <c r="F11" s="110">
        <v>16637</v>
      </c>
      <c r="G11" s="126">
        <v>3.2</v>
      </c>
      <c r="H11" s="126">
        <f>SUM(G11*D11)</f>
        <v>960</v>
      </c>
      <c r="I11" s="126">
        <f>SUM(H11)</f>
        <v>960</v>
      </c>
      <c r="J11" s="114">
        <v>0.2</v>
      </c>
      <c r="K11" s="110">
        <v>100</v>
      </c>
      <c r="L11" s="51" t="s">
        <v>687</v>
      </c>
    </row>
    <row r="12" ht="12.75">
      <c r="I12" s="578">
        <f>SUM(I2:I11)</f>
        <v>41252</v>
      </c>
    </row>
    <row r="14" ht="12.75">
      <c r="O14" s="189"/>
    </row>
  </sheetData>
  <mergeCells count="4">
    <mergeCell ref="L2:L5"/>
    <mergeCell ref="E2:E5"/>
    <mergeCell ref="I2:I5"/>
    <mergeCell ref="A2:A5"/>
  </mergeCells>
  <printOptions gridLines="1" horizontalCentered="1"/>
  <pageMargins left="0.15748031496062992" right="0.15748031496062992" top="0.35433070866141736" bottom="0.3937007874015748" header="0.15748031496062992" footer="0.15748031496062992"/>
  <pageSetup cellComments="asDisplayed" fitToHeight="1" fitToWidth="1" horizontalDpi="300" verticalDpi="300" orientation="landscape" paperSize="9" scale="83" r:id="rId1"/>
  <headerFooter alignWithMargins="0">
    <oddHeader>&amp;C&amp;A</oddHeader>
    <oddFooter>&amp;LMateriale sanitario&amp;RPagina &amp;P di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X34"/>
  <sheetViews>
    <sheetView showGridLines="0" zoomScale="75" zoomScaleNormal="75" zoomScaleSheetLayoutView="75" workbookViewId="0" topLeftCell="D1">
      <selection activeCell="N9" sqref="N9"/>
    </sheetView>
  </sheetViews>
  <sheetFormatPr defaultColWidth="8.8515625" defaultRowHeight="12.75"/>
  <cols>
    <col min="1" max="1" width="7.57421875" style="187" customWidth="1"/>
    <col min="2" max="2" width="13.00390625" style="187" customWidth="1"/>
    <col min="3" max="3" width="73.8515625" style="104" customWidth="1"/>
    <col min="4" max="4" width="8.28125" style="91" customWidth="1"/>
    <col min="5" max="5" width="12.140625" style="112" customWidth="1"/>
    <col min="6" max="6" width="13.28125" style="91" customWidth="1"/>
    <col min="7" max="7" width="10.57421875" style="91" customWidth="1"/>
    <col min="8" max="8" width="12.140625" style="91" customWidth="1"/>
    <col min="9" max="9" width="12.140625" style="185" customWidth="1"/>
    <col min="10" max="10" width="4.57421875" style="119" customWidth="1"/>
    <col min="11" max="11" width="9.7109375" style="91" customWidth="1"/>
    <col min="12" max="12" width="15.7109375" style="91" customWidth="1"/>
    <col min="13" max="22" width="8.8515625" style="90" customWidth="1"/>
    <col min="23" max="16384" width="8.8515625" style="91" customWidth="1"/>
  </cols>
  <sheetData>
    <row r="1" spans="1:12" ht="76.5" customHeight="1">
      <c r="A1" s="51" t="s">
        <v>1228</v>
      </c>
      <c r="B1" s="51" t="s">
        <v>475</v>
      </c>
      <c r="C1" s="133" t="s">
        <v>1226</v>
      </c>
      <c r="D1" s="51" t="s">
        <v>230</v>
      </c>
      <c r="E1" s="89" t="s">
        <v>1398</v>
      </c>
      <c r="F1" s="134" t="s">
        <v>476</v>
      </c>
      <c r="G1" s="134" t="s">
        <v>477</v>
      </c>
      <c r="H1" s="134" t="s">
        <v>1399</v>
      </c>
      <c r="I1" s="177" t="s">
        <v>564</v>
      </c>
      <c r="J1" s="135" t="s">
        <v>1171</v>
      </c>
      <c r="K1" s="134" t="s">
        <v>1172</v>
      </c>
      <c r="L1" s="51" t="s">
        <v>77</v>
      </c>
    </row>
    <row r="2" spans="1:12" ht="37.5" customHeight="1">
      <c r="A2" s="174">
        <v>19</v>
      </c>
      <c r="B2" s="168" t="s">
        <v>631</v>
      </c>
      <c r="C2" s="190" t="s">
        <v>1533</v>
      </c>
      <c r="D2" s="191">
        <v>100</v>
      </c>
      <c r="E2" s="170">
        <v>462.3</v>
      </c>
      <c r="F2" s="192" t="s">
        <v>680</v>
      </c>
      <c r="G2" s="193">
        <v>4.62</v>
      </c>
      <c r="H2" s="193">
        <f>G2*D2</f>
        <v>462</v>
      </c>
      <c r="I2" s="205">
        <f>H2</f>
        <v>462</v>
      </c>
      <c r="J2" s="195">
        <v>0.2</v>
      </c>
      <c r="K2" s="163" t="s">
        <v>681</v>
      </c>
      <c r="L2" s="108" t="s">
        <v>679</v>
      </c>
    </row>
    <row r="3" spans="1:22" s="81" customFormat="1" ht="8.25" customHeight="1">
      <c r="A3" s="253"/>
      <c r="B3" s="253"/>
      <c r="C3" s="254"/>
      <c r="D3" s="255"/>
      <c r="E3" s="256"/>
      <c r="F3" s="252"/>
      <c r="G3" s="252"/>
      <c r="H3" s="252"/>
      <c r="I3" s="257"/>
      <c r="J3" s="258"/>
      <c r="K3" s="252"/>
      <c r="L3" s="212"/>
      <c r="M3" s="90"/>
      <c r="N3" s="90"/>
      <c r="O3" s="90"/>
      <c r="P3" s="90"/>
      <c r="Q3" s="90"/>
      <c r="R3" s="90"/>
      <c r="S3" s="90"/>
      <c r="T3" s="90"/>
      <c r="U3" s="90"/>
      <c r="V3" s="90"/>
    </row>
    <row r="4" spans="1:12" ht="36.75" customHeight="1">
      <c r="A4" s="174">
        <v>20</v>
      </c>
      <c r="B4" s="168" t="s">
        <v>632</v>
      </c>
      <c r="C4" s="122" t="s">
        <v>163</v>
      </c>
      <c r="D4" s="121">
        <v>100</v>
      </c>
      <c r="E4" s="89">
        <v>179.4</v>
      </c>
      <c r="F4" s="124" t="s">
        <v>682</v>
      </c>
      <c r="G4" s="125">
        <v>1.38</v>
      </c>
      <c r="H4" s="125">
        <f>G4*D4</f>
        <v>138</v>
      </c>
      <c r="I4" s="176">
        <f>H4</f>
        <v>138</v>
      </c>
      <c r="J4" s="111">
        <v>0.2</v>
      </c>
      <c r="K4" s="110" t="s">
        <v>681</v>
      </c>
      <c r="L4" s="51" t="s">
        <v>679</v>
      </c>
    </row>
    <row r="5" spans="1:22" s="81" customFormat="1" ht="9" customHeight="1">
      <c r="A5" s="253"/>
      <c r="B5" s="253"/>
      <c r="C5" s="254"/>
      <c r="D5" s="259"/>
      <c r="E5" s="256"/>
      <c r="F5" s="252"/>
      <c r="G5" s="252"/>
      <c r="H5" s="252"/>
      <c r="I5" s="257"/>
      <c r="J5" s="260"/>
      <c r="K5" s="252"/>
      <c r="L5" s="212"/>
      <c r="M5" s="90"/>
      <c r="N5" s="90"/>
      <c r="O5" s="90"/>
      <c r="P5" s="90"/>
      <c r="Q5" s="90"/>
      <c r="R5" s="90"/>
      <c r="S5" s="90"/>
      <c r="T5" s="90"/>
      <c r="U5" s="90"/>
      <c r="V5" s="90"/>
    </row>
    <row r="6" spans="1:12" ht="29.25" customHeight="1">
      <c r="A6" s="178">
        <v>21</v>
      </c>
      <c r="B6" s="178" t="s">
        <v>1569</v>
      </c>
      <c r="C6" s="115" t="s">
        <v>485</v>
      </c>
      <c r="D6" s="51">
        <v>100</v>
      </c>
      <c r="E6" s="89">
        <v>1122.97</v>
      </c>
      <c r="F6" s="110" t="s">
        <v>1293</v>
      </c>
      <c r="G6" s="110">
        <v>11.22</v>
      </c>
      <c r="H6" s="86">
        <v>1122</v>
      </c>
      <c r="I6" s="176">
        <v>1122</v>
      </c>
      <c r="J6" s="111">
        <v>0.2</v>
      </c>
      <c r="K6" s="110">
        <v>20</v>
      </c>
      <c r="L6" s="51" t="s">
        <v>1286</v>
      </c>
    </row>
    <row r="7" spans="1:12" ht="9" customHeight="1" thickBot="1">
      <c r="A7" s="210"/>
      <c r="B7" s="210"/>
      <c r="C7" s="211"/>
      <c r="D7" s="212"/>
      <c r="E7" s="213"/>
      <c r="F7" s="212"/>
      <c r="G7" s="212"/>
      <c r="H7" s="212"/>
      <c r="I7" s="214"/>
      <c r="J7" s="215"/>
      <c r="K7" s="212"/>
      <c r="L7" s="212"/>
    </row>
    <row r="8" spans="1:15" ht="46.5" customHeight="1" thickBot="1">
      <c r="A8" s="188">
        <v>22</v>
      </c>
      <c r="B8" s="178" t="s">
        <v>1178</v>
      </c>
      <c r="C8" s="105" t="s">
        <v>452</v>
      </c>
      <c r="D8" s="51">
        <v>300</v>
      </c>
      <c r="E8" s="89">
        <f>33.25*D8</f>
        <v>9975</v>
      </c>
      <c r="F8" s="392" t="s">
        <v>324</v>
      </c>
      <c r="G8" s="608">
        <v>28.42</v>
      </c>
      <c r="H8" s="608">
        <v>8526</v>
      </c>
      <c r="I8" s="608">
        <v>8526</v>
      </c>
      <c r="J8" s="394">
        <v>0.2</v>
      </c>
      <c r="K8" s="392" t="s">
        <v>325</v>
      </c>
      <c r="L8" s="51" t="s">
        <v>884</v>
      </c>
      <c r="O8" s="129"/>
    </row>
    <row r="9" spans="1:12" ht="9" customHeight="1">
      <c r="A9" s="210"/>
      <c r="B9" s="210"/>
      <c r="C9" s="211"/>
      <c r="D9" s="212"/>
      <c r="E9" s="213"/>
      <c r="F9" s="212"/>
      <c r="G9" s="212"/>
      <c r="H9" s="212"/>
      <c r="I9" s="214"/>
      <c r="J9" s="215"/>
      <c r="K9" s="212"/>
      <c r="L9" s="252"/>
    </row>
    <row r="10" spans="1:12" ht="12.75">
      <c r="A10" s="188">
        <v>24</v>
      </c>
      <c r="B10" s="178" t="s">
        <v>389</v>
      </c>
      <c r="C10" s="105" t="s">
        <v>1443</v>
      </c>
      <c r="D10" s="51">
        <v>60</v>
      </c>
      <c r="E10" s="89">
        <v>948.75</v>
      </c>
      <c r="F10" s="196" t="s">
        <v>885</v>
      </c>
      <c r="G10" s="197">
        <v>15.795</v>
      </c>
      <c r="H10" s="87">
        <v>947.75</v>
      </c>
      <c r="I10" s="177">
        <v>947.75</v>
      </c>
      <c r="J10" s="114">
        <v>0.2</v>
      </c>
      <c r="K10" s="51" t="s">
        <v>1365</v>
      </c>
      <c r="L10" s="51" t="s">
        <v>884</v>
      </c>
    </row>
    <row r="11" spans="1:12" ht="9" customHeight="1">
      <c r="A11" s="210"/>
      <c r="B11" s="210"/>
      <c r="C11" s="211"/>
      <c r="D11" s="212"/>
      <c r="E11" s="213"/>
      <c r="F11" s="212"/>
      <c r="G11" s="212"/>
      <c r="H11" s="212"/>
      <c r="I11" s="214"/>
      <c r="J11" s="215"/>
      <c r="K11" s="212"/>
      <c r="L11" s="252"/>
    </row>
    <row r="12" spans="1:12" ht="12.75">
      <c r="A12" s="173">
        <v>27</v>
      </c>
      <c r="B12" s="194"/>
      <c r="C12" s="120" t="s">
        <v>524</v>
      </c>
      <c r="D12" s="51">
        <v>20</v>
      </c>
      <c r="E12" s="89">
        <v>414</v>
      </c>
      <c r="F12" s="51">
        <v>80302001</v>
      </c>
      <c r="G12" s="51">
        <v>21</v>
      </c>
      <c r="H12" s="51">
        <v>400</v>
      </c>
      <c r="I12" s="177">
        <v>400</v>
      </c>
      <c r="J12" s="114">
        <v>0.2</v>
      </c>
      <c r="K12" s="51">
        <v>1</v>
      </c>
      <c r="L12" s="51" t="s">
        <v>1073</v>
      </c>
    </row>
    <row r="13" spans="1:22" s="81" customFormat="1" ht="9" customHeight="1">
      <c r="A13" s="253"/>
      <c r="B13" s="253"/>
      <c r="C13" s="254"/>
      <c r="D13" s="261"/>
      <c r="E13" s="256"/>
      <c r="F13" s="252"/>
      <c r="G13" s="252"/>
      <c r="H13" s="252"/>
      <c r="I13" s="257"/>
      <c r="J13" s="260"/>
      <c r="K13" s="252"/>
      <c r="L13" s="252"/>
      <c r="M13" s="90"/>
      <c r="N13" s="90"/>
      <c r="O13" s="90"/>
      <c r="P13" s="90"/>
      <c r="Q13" s="90"/>
      <c r="R13" s="90"/>
      <c r="S13" s="90"/>
      <c r="T13" s="90"/>
      <c r="U13" s="90"/>
      <c r="V13" s="90"/>
    </row>
    <row r="14" spans="1:22" s="81" customFormat="1" ht="12.75">
      <c r="A14" s="188">
        <v>28</v>
      </c>
      <c r="B14" s="178"/>
      <c r="C14" s="105" t="s">
        <v>1120</v>
      </c>
      <c r="D14" s="51">
        <v>80</v>
      </c>
      <c r="E14" s="89">
        <v>111.32</v>
      </c>
      <c r="F14" s="198" t="s">
        <v>951</v>
      </c>
      <c r="G14" s="199">
        <v>1.39</v>
      </c>
      <c r="H14" s="200">
        <v>111.2</v>
      </c>
      <c r="I14" s="171">
        <v>111.2</v>
      </c>
      <c r="J14" s="201">
        <v>0.2</v>
      </c>
      <c r="K14" s="198">
        <v>10</v>
      </c>
      <c r="L14" s="51" t="s">
        <v>950</v>
      </c>
      <c r="M14" s="90"/>
      <c r="N14" s="90"/>
      <c r="O14" s="90"/>
      <c r="P14" s="90"/>
      <c r="Q14" s="90"/>
      <c r="R14" s="90"/>
      <c r="S14" s="90"/>
      <c r="T14" s="90"/>
      <c r="U14" s="90"/>
      <c r="V14" s="90"/>
    </row>
    <row r="15" spans="1:24" ht="8.25" customHeight="1">
      <c r="A15" s="210"/>
      <c r="B15" s="210"/>
      <c r="C15" s="211"/>
      <c r="D15" s="212"/>
      <c r="E15" s="213"/>
      <c r="F15" s="212"/>
      <c r="G15" s="212"/>
      <c r="H15" s="212"/>
      <c r="I15" s="214"/>
      <c r="J15" s="215"/>
      <c r="K15" s="212"/>
      <c r="L15" s="212"/>
      <c r="P15" s="129"/>
      <c r="Q15" s="129"/>
      <c r="R15" s="129"/>
      <c r="S15" s="129"/>
      <c r="T15" s="129"/>
      <c r="U15" s="129"/>
      <c r="V15" s="129"/>
      <c r="W15" s="189"/>
      <c r="X15" s="189"/>
    </row>
    <row r="16" spans="1:13" ht="12.75">
      <c r="A16" s="188">
        <v>29</v>
      </c>
      <c r="B16" s="178" t="s">
        <v>634</v>
      </c>
      <c r="C16" s="105" t="s">
        <v>1527</v>
      </c>
      <c r="D16" s="51">
        <v>50</v>
      </c>
      <c r="E16" s="89">
        <v>37.95</v>
      </c>
      <c r="F16" s="51" t="s">
        <v>886</v>
      </c>
      <c r="G16" s="118">
        <v>0.42</v>
      </c>
      <c r="H16" s="202">
        <v>21</v>
      </c>
      <c r="I16" s="177">
        <v>21</v>
      </c>
      <c r="J16" s="114">
        <v>0.2</v>
      </c>
      <c r="K16" s="51">
        <v>60</v>
      </c>
      <c r="L16" s="51" t="s">
        <v>927</v>
      </c>
      <c r="M16" s="129"/>
    </row>
    <row r="17" spans="1:13" ht="9" customHeight="1">
      <c r="A17" s="210"/>
      <c r="B17" s="210"/>
      <c r="C17" s="211"/>
      <c r="D17" s="212"/>
      <c r="E17" s="213"/>
      <c r="F17" s="212"/>
      <c r="G17" s="212"/>
      <c r="H17" s="212"/>
      <c r="I17" s="214"/>
      <c r="J17" s="215"/>
      <c r="K17" s="212"/>
      <c r="L17" s="212"/>
      <c r="M17" s="129"/>
    </row>
    <row r="18" spans="1:13" ht="12.75">
      <c r="A18" s="173">
        <v>30</v>
      </c>
      <c r="B18" s="194" t="s">
        <v>393</v>
      </c>
      <c r="C18" s="120" t="s">
        <v>24</v>
      </c>
      <c r="D18" s="76">
        <v>5</v>
      </c>
      <c r="E18" s="89">
        <f>1334*D18</f>
        <v>6670</v>
      </c>
      <c r="F18" s="51" t="s">
        <v>1074</v>
      </c>
      <c r="G18" s="160">
        <v>1750</v>
      </c>
      <c r="H18" s="160">
        <v>8750</v>
      </c>
      <c r="I18" s="177">
        <v>8750</v>
      </c>
      <c r="J18" s="114">
        <v>0.2</v>
      </c>
      <c r="K18" s="51">
        <v>1</v>
      </c>
      <c r="L18" s="51" t="s">
        <v>1073</v>
      </c>
      <c r="M18" s="129"/>
    </row>
    <row r="19" spans="1:22" s="81" customFormat="1" ht="9" customHeight="1">
      <c r="A19" s="253"/>
      <c r="B19" s="253"/>
      <c r="C19" s="254"/>
      <c r="D19" s="259"/>
      <c r="E19" s="256"/>
      <c r="F19" s="252"/>
      <c r="G19" s="252"/>
      <c r="H19" s="252"/>
      <c r="I19" s="257"/>
      <c r="J19" s="260"/>
      <c r="K19" s="252"/>
      <c r="L19" s="212"/>
      <c r="M19" s="129"/>
      <c r="N19" s="90"/>
      <c r="O19" s="90"/>
      <c r="P19" s="90"/>
      <c r="Q19" s="90"/>
      <c r="R19" s="90"/>
      <c r="S19" s="90"/>
      <c r="T19" s="90"/>
      <c r="U19" s="90"/>
      <c r="V19" s="90"/>
    </row>
    <row r="20" spans="1:22" s="189" customFormat="1" ht="12.75">
      <c r="A20" s="262">
        <v>31</v>
      </c>
      <c r="B20" s="263" t="s">
        <v>393</v>
      </c>
      <c r="C20" s="264" t="s">
        <v>525</v>
      </c>
      <c r="D20" s="163">
        <v>60</v>
      </c>
      <c r="E20" s="265">
        <v>1462.11</v>
      </c>
      <c r="F20" s="110">
        <v>2200381200</v>
      </c>
      <c r="G20" s="110" t="s">
        <v>509</v>
      </c>
      <c r="H20" s="110" t="s">
        <v>510</v>
      </c>
      <c r="I20" s="176" t="s">
        <v>510</v>
      </c>
      <c r="J20" s="111">
        <v>0.2</v>
      </c>
      <c r="K20" s="110" t="s">
        <v>133</v>
      </c>
      <c r="L20" s="110" t="s">
        <v>507</v>
      </c>
      <c r="M20" s="129"/>
      <c r="N20" s="129"/>
      <c r="O20" s="129"/>
      <c r="P20" s="129"/>
      <c r="Q20" s="129"/>
      <c r="R20" s="129"/>
      <c r="S20" s="129"/>
      <c r="T20" s="129"/>
      <c r="U20" s="129"/>
      <c r="V20" s="129"/>
    </row>
    <row r="21" spans="1:12" ht="9" customHeight="1">
      <c r="A21" s="210"/>
      <c r="B21" s="210"/>
      <c r="C21" s="211"/>
      <c r="D21" s="212"/>
      <c r="E21" s="213"/>
      <c r="F21" s="212"/>
      <c r="G21" s="212"/>
      <c r="H21" s="212"/>
      <c r="I21" s="214"/>
      <c r="J21" s="215"/>
      <c r="K21" s="212"/>
      <c r="L21" s="212"/>
    </row>
    <row r="22" spans="1:12" ht="12.75">
      <c r="A22" s="188">
        <v>32</v>
      </c>
      <c r="B22" s="178" t="s">
        <v>394</v>
      </c>
      <c r="C22" s="115" t="s">
        <v>535</v>
      </c>
      <c r="D22" s="51">
        <v>20</v>
      </c>
      <c r="E22" s="89">
        <v>146</v>
      </c>
      <c r="F22" s="204" t="s">
        <v>952</v>
      </c>
      <c r="G22" s="204">
        <v>2</v>
      </c>
      <c r="H22" s="200">
        <f>+G22*D22</f>
        <v>40</v>
      </c>
      <c r="I22" s="206">
        <v>40</v>
      </c>
      <c r="J22" s="201">
        <v>0.2</v>
      </c>
      <c r="K22" s="198">
        <v>100</v>
      </c>
      <c r="L22" s="51" t="s">
        <v>950</v>
      </c>
    </row>
    <row r="23" spans="1:12" ht="9" customHeight="1">
      <c r="A23" s="210"/>
      <c r="B23" s="210"/>
      <c r="C23" s="211"/>
      <c r="D23" s="212"/>
      <c r="E23" s="213"/>
      <c r="F23" s="212"/>
      <c r="G23" s="212"/>
      <c r="H23" s="212"/>
      <c r="I23" s="214"/>
      <c r="J23" s="215"/>
      <c r="K23" s="212"/>
      <c r="L23" s="212"/>
    </row>
    <row r="24" spans="1:12" ht="24" customHeight="1">
      <c r="A24" s="173">
        <v>33</v>
      </c>
      <c r="B24" s="194" t="s">
        <v>1178</v>
      </c>
      <c r="C24" s="120" t="s">
        <v>68</v>
      </c>
      <c r="D24" s="76">
        <v>150</v>
      </c>
      <c r="E24" s="89">
        <v>784.88</v>
      </c>
      <c r="F24" s="51" t="s">
        <v>1548</v>
      </c>
      <c r="G24" s="51">
        <v>4.55</v>
      </c>
      <c r="H24" s="51">
        <v>682.5</v>
      </c>
      <c r="I24" s="177">
        <v>682.5</v>
      </c>
      <c r="J24" s="114">
        <v>0.1</v>
      </c>
      <c r="K24" s="51">
        <v>48</v>
      </c>
      <c r="L24" s="51" t="s">
        <v>412</v>
      </c>
    </row>
    <row r="25" spans="1:22" s="81" customFormat="1" ht="9" customHeight="1">
      <c r="A25" s="253"/>
      <c r="B25" s="253"/>
      <c r="C25" s="254"/>
      <c r="D25" s="259"/>
      <c r="E25" s="256"/>
      <c r="F25" s="252"/>
      <c r="G25" s="252"/>
      <c r="H25" s="252"/>
      <c r="I25" s="257"/>
      <c r="J25" s="260"/>
      <c r="K25" s="252"/>
      <c r="L25" s="212"/>
      <c r="M25" s="90"/>
      <c r="N25" s="90"/>
      <c r="O25" s="90"/>
      <c r="P25" s="90"/>
      <c r="Q25" s="90"/>
      <c r="R25" s="90"/>
      <c r="S25" s="90"/>
      <c r="T25" s="90"/>
      <c r="U25" s="90"/>
      <c r="V25" s="90"/>
    </row>
    <row r="26" spans="1:12" ht="24" customHeight="1">
      <c r="A26" s="174">
        <v>34</v>
      </c>
      <c r="B26" s="168"/>
      <c r="C26" s="122" t="s">
        <v>223</v>
      </c>
      <c r="D26" s="121">
        <v>30</v>
      </c>
      <c r="E26" s="89">
        <f>30*18</f>
        <v>540</v>
      </c>
      <c r="F26" s="51" t="s">
        <v>1264</v>
      </c>
      <c r="G26" s="89">
        <v>39.2</v>
      </c>
      <c r="H26" s="89">
        <v>1176</v>
      </c>
      <c r="I26" s="177">
        <v>1176</v>
      </c>
      <c r="J26" s="114">
        <v>0.2</v>
      </c>
      <c r="K26" s="51">
        <v>5</v>
      </c>
      <c r="L26" s="51" t="s">
        <v>96</v>
      </c>
    </row>
    <row r="27" spans="1:22" s="81" customFormat="1" ht="9" customHeight="1">
      <c r="A27" s="253"/>
      <c r="B27" s="253"/>
      <c r="C27" s="254"/>
      <c r="D27" s="259"/>
      <c r="E27" s="256"/>
      <c r="F27" s="252"/>
      <c r="G27" s="252"/>
      <c r="H27" s="252"/>
      <c r="I27" s="257"/>
      <c r="J27" s="260"/>
      <c r="K27" s="252"/>
      <c r="L27" s="212"/>
      <c r="M27" s="90"/>
      <c r="N27" s="90"/>
      <c r="O27" s="90"/>
      <c r="P27" s="90"/>
      <c r="Q27" s="90"/>
      <c r="R27" s="90"/>
      <c r="S27" s="90"/>
      <c r="T27" s="90"/>
      <c r="U27" s="90"/>
      <c r="V27" s="90"/>
    </row>
    <row r="28" spans="1:12" ht="12.75">
      <c r="A28" s="175">
        <v>35</v>
      </c>
      <c r="B28" s="169" t="s">
        <v>549</v>
      </c>
      <c r="C28" s="103" t="s">
        <v>1176</v>
      </c>
      <c r="D28" s="108">
        <v>100</v>
      </c>
      <c r="E28" s="89">
        <v>108.76</v>
      </c>
      <c r="F28" s="51" t="s">
        <v>1329</v>
      </c>
      <c r="G28" s="51">
        <v>0.94</v>
      </c>
      <c r="H28" s="88">
        <f>D28*G28</f>
        <v>94</v>
      </c>
      <c r="I28" s="177">
        <v>94</v>
      </c>
      <c r="J28" s="114">
        <v>0.2</v>
      </c>
      <c r="K28" s="51" t="s">
        <v>1330</v>
      </c>
      <c r="L28" s="51" t="s">
        <v>1328</v>
      </c>
    </row>
    <row r="31" ht="13.5" thickBot="1"/>
    <row r="32" spans="9:17" ht="13.5" thickBot="1">
      <c r="I32" s="579">
        <v>21787.95</v>
      </c>
      <c r="J32" s="113">
        <v>0.2</v>
      </c>
      <c r="Q32" s="129"/>
    </row>
    <row r="33" ht="13.5" thickBot="1">
      <c r="J33" s="113"/>
    </row>
    <row r="34" spans="9:10" ht="13.5" thickBot="1">
      <c r="I34" s="579">
        <v>682.5</v>
      </c>
      <c r="J34" s="113">
        <v>0.1</v>
      </c>
    </row>
  </sheetData>
  <printOptions horizontalCentered="1"/>
  <pageMargins left="0.15748031496062992" right="0.15748031496062992" top="0.35433070866141736" bottom="0.3937007874015748" header="0.15748031496062992" footer="0.15748031496062992"/>
  <pageSetup cellComments="asDisplayed" fitToHeight="1" fitToWidth="1" horizontalDpi="300" verticalDpi="300" orientation="landscape" paperSize="9" scale="76" r:id="rId1"/>
  <headerFooter alignWithMargins="0">
    <oddHeader>&amp;C&amp;A</oddHeader>
    <oddFooter>&amp;LMateriale sanitario&amp;RPagina &amp;P di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3"/>
  <sheetViews>
    <sheetView showGridLines="0" zoomScale="75" zoomScaleNormal="75" zoomScaleSheetLayoutView="75" workbookViewId="0" topLeftCell="A1">
      <selection activeCell="O20" sqref="O20"/>
    </sheetView>
  </sheetViews>
  <sheetFormatPr defaultColWidth="8.8515625" defaultRowHeight="12.75"/>
  <cols>
    <col min="1" max="1" width="7.140625" style="187" customWidth="1"/>
    <col min="2" max="2" width="10.140625" style="187" customWidth="1"/>
    <col min="3" max="3" width="60.8515625" style="104" customWidth="1"/>
    <col min="4" max="4" width="8.57421875" style="91" customWidth="1"/>
    <col min="5" max="5" width="12.00390625" style="112" customWidth="1"/>
    <col min="6" max="6" width="8.8515625" style="91" customWidth="1"/>
    <col min="7" max="7" width="9.7109375" style="91" customWidth="1"/>
    <col min="8" max="8" width="11.7109375" style="91" customWidth="1"/>
    <col min="9" max="9" width="12.140625" style="185" customWidth="1"/>
    <col min="10" max="10" width="4.421875" style="119" customWidth="1"/>
    <col min="11" max="11" width="7.57421875" style="91" customWidth="1"/>
    <col min="12" max="12" width="9.421875" style="91" customWidth="1"/>
    <col min="13" max="16384" width="8.8515625" style="91" customWidth="1"/>
  </cols>
  <sheetData>
    <row r="1" spans="1:12" s="51" customFormat="1" ht="84.75" customHeight="1">
      <c r="A1" s="51" t="s">
        <v>1228</v>
      </c>
      <c r="B1" s="51" t="s">
        <v>475</v>
      </c>
      <c r="C1" s="133" t="s">
        <v>1226</v>
      </c>
      <c r="D1" s="51" t="s">
        <v>230</v>
      </c>
      <c r="E1" s="89" t="s">
        <v>1398</v>
      </c>
      <c r="F1" s="134" t="s">
        <v>476</v>
      </c>
      <c r="G1" s="134" t="s">
        <v>477</v>
      </c>
      <c r="H1" s="134" t="s">
        <v>1399</v>
      </c>
      <c r="I1" s="177" t="s">
        <v>564</v>
      </c>
      <c r="J1" s="135" t="s">
        <v>1171</v>
      </c>
      <c r="K1" s="134" t="s">
        <v>1172</v>
      </c>
      <c r="L1" s="51" t="s">
        <v>77</v>
      </c>
    </row>
    <row r="2" spans="1:12" ht="27" customHeight="1">
      <c r="A2" s="596">
        <v>36</v>
      </c>
      <c r="B2" s="169" t="s">
        <v>331</v>
      </c>
      <c r="C2" s="103" t="s">
        <v>761</v>
      </c>
      <c r="D2" s="108">
        <v>1000</v>
      </c>
      <c r="E2" s="617">
        <f>(0.612*1000)+(0.0762*1000)+(0.1527*1000)+(0.1957*1000)+(0.2852*1000)</f>
        <v>1321.8000000000002</v>
      </c>
      <c r="F2" s="108" t="s">
        <v>1331</v>
      </c>
      <c r="G2" s="108">
        <v>0.2293</v>
      </c>
      <c r="H2" s="359">
        <f aca="true" t="shared" si="0" ref="H2:H7">D2*G2</f>
        <v>229.3</v>
      </c>
      <c r="I2" s="615">
        <v>776.4</v>
      </c>
      <c r="J2" s="186">
        <v>0.2</v>
      </c>
      <c r="K2" s="108" t="s">
        <v>1332</v>
      </c>
      <c r="L2" s="614" t="s">
        <v>1328</v>
      </c>
    </row>
    <row r="3" spans="1:12" ht="27" customHeight="1">
      <c r="A3" s="597"/>
      <c r="B3" s="178" t="s">
        <v>332</v>
      </c>
      <c r="C3" s="105" t="s">
        <v>6</v>
      </c>
      <c r="D3" s="51">
        <v>1000</v>
      </c>
      <c r="E3" s="617"/>
      <c r="F3" s="51" t="s">
        <v>1333</v>
      </c>
      <c r="G3" s="51">
        <v>0.0487</v>
      </c>
      <c r="H3" s="88">
        <f t="shared" si="0"/>
        <v>48.7</v>
      </c>
      <c r="I3" s="615"/>
      <c r="J3" s="114">
        <v>0.2</v>
      </c>
      <c r="K3" s="51" t="s">
        <v>1334</v>
      </c>
      <c r="L3" s="614"/>
    </row>
    <row r="4" spans="1:12" ht="27" customHeight="1">
      <c r="A4" s="597"/>
      <c r="B4" s="178" t="s">
        <v>332</v>
      </c>
      <c r="C4" s="105" t="s">
        <v>1421</v>
      </c>
      <c r="D4" s="51">
        <v>1000</v>
      </c>
      <c r="E4" s="617"/>
      <c r="F4" s="51" t="s">
        <v>1335</v>
      </c>
      <c r="G4" s="51">
        <v>0.0632</v>
      </c>
      <c r="H4" s="88">
        <f t="shared" si="0"/>
        <v>63.2</v>
      </c>
      <c r="I4" s="615"/>
      <c r="J4" s="114">
        <v>0.2</v>
      </c>
      <c r="K4" s="51" t="s">
        <v>1334</v>
      </c>
      <c r="L4" s="614"/>
    </row>
    <row r="5" spans="1:12" ht="27" customHeight="1">
      <c r="A5" s="597"/>
      <c r="B5" s="178" t="s">
        <v>332</v>
      </c>
      <c r="C5" s="105" t="s">
        <v>172</v>
      </c>
      <c r="D5" s="51">
        <v>1000</v>
      </c>
      <c r="E5" s="617"/>
      <c r="F5" s="51" t="s">
        <v>1336</v>
      </c>
      <c r="G5" s="51">
        <v>0.1094</v>
      </c>
      <c r="H5" s="88">
        <f t="shared" si="0"/>
        <v>109.39999999999999</v>
      </c>
      <c r="I5" s="615"/>
      <c r="J5" s="114">
        <v>0.2</v>
      </c>
      <c r="K5" s="51" t="s">
        <v>1332</v>
      </c>
      <c r="L5" s="614"/>
    </row>
    <row r="6" spans="1:12" ht="27" customHeight="1">
      <c r="A6" s="597"/>
      <c r="B6" s="178" t="s">
        <v>332</v>
      </c>
      <c r="C6" s="105" t="s">
        <v>1400</v>
      </c>
      <c r="D6" s="51">
        <v>1000</v>
      </c>
      <c r="E6" s="617"/>
      <c r="F6" s="51" t="s">
        <v>1337</v>
      </c>
      <c r="G6" s="51">
        <v>0.1565</v>
      </c>
      <c r="H6" s="88">
        <f t="shared" si="0"/>
        <v>156.5</v>
      </c>
      <c r="I6" s="615"/>
      <c r="J6" s="114">
        <v>0.2</v>
      </c>
      <c r="K6" s="51" t="s">
        <v>1332</v>
      </c>
      <c r="L6" s="614"/>
    </row>
    <row r="7" spans="1:12" ht="27" customHeight="1">
      <c r="A7" s="598"/>
      <c r="B7" s="194" t="s">
        <v>332</v>
      </c>
      <c r="C7" s="120" t="s">
        <v>250</v>
      </c>
      <c r="D7" s="76">
        <v>1000</v>
      </c>
      <c r="E7" s="617"/>
      <c r="F7" s="76" t="s">
        <v>1338</v>
      </c>
      <c r="G7" s="76">
        <v>0.1693</v>
      </c>
      <c r="H7" s="486">
        <f t="shared" si="0"/>
        <v>169.3</v>
      </c>
      <c r="I7" s="615"/>
      <c r="J7" s="472">
        <v>0.2</v>
      </c>
      <c r="K7" s="76" t="s">
        <v>1332</v>
      </c>
      <c r="L7" s="614"/>
    </row>
    <row r="8" spans="1:10" s="259" customFormat="1" ht="9" customHeight="1">
      <c r="A8" s="253"/>
      <c r="B8" s="253"/>
      <c r="C8" s="487"/>
      <c r="E8" s="410"/>
      <c r="I8" s="411"/>
      <c r="J8" s="412"/>
    </row>
    <row r="9" spans="1:12" ht="25.5">
      <c r="A9" s="593">
        <v>37</v>
      </c>
      <c r="B9" s="169" t="s">
        <v>332</v>
      </c>
      <c r="C9" s="103" t="s">
        <v>455</v>
      </c>
      <c r="D9" s="108">
        <v>1000</v>
      </c>
      <c r="E9" s="595">
        <f>(0.18*1000)+(0.27*1000)+(0.36*1000)+(0.09*1500)+(0.12*1500)+(0.78*1500)+(1.17*1000)+(0.23*1000)+(0.52*1000)+(0.78*1000)+(0.12*1500)+(0.17*1500)</f>
        <v>5430</v>
      </c>
      <c r="F9" s="108" t="s">
        <v>427</v>
      </c>
      <c r="G9" s="216">
        <v>0.1834</v>
      </c>
      <c r="H9" s="217">
        <f aca="true" t="shared" si="1" ref="H9:H20">D9*G9</f>
        <v>183.4</v>
      </c>
      <c r="I9" s="591">
        <v>4433.8</v>
      </c>
      <c r="J9" s="186">
        <v>0.2</v>
      </c>
      <c r="K9" s="108" t="s">
        <v>428</v>
      </c>
      <c r="L9" s="592" t="s">
        <v>425</v>
      </c>
    </row>
    <row r="10" spans="1:12" ht="25.5">
      <c r="A10" s="593"/>
      <c r="B10" s="178" t="s">
        <v>332</v>
      </c>
      <c r="C10" s="105" t="s">
        <v>456</v>
      </c>
      <c r="D10" s="51">
        <v>1000</v>
      </c>
      <c r="E10" s="617"/>
      <c r="F10" s="51" t="s">
        <v>429</v>
      </c>
      <c r="G10" s="207">
        <v>0.2688</v>
      </c>
      <c r="H10" s="208">
        <f t="shared" si="1"/>
        <v>268.8</v>
      </c>
      <c r="I10" s="615"/>
      <c r="J10" s="114">
        <v>0.2</v>
      </c>
      <c r="K10" s="51" t="s">
        <v>428</v>
      </c>
      <c r="L10" s="614"/>
    </row>
    <row r="11" spans="1:12" ht="25.5">
      <c r="A11" s="593"/>
      <c r="B11" s="178" t="s">
        <v>332</v>
      </c>
      <c r="C11" s="105" t="s">
        <v>1459</v>
      </c>
      <c r="D11" s="51">
        <v>1000</v>
      </c>
      <c r="E11" s="617"/>
      <c r="F11" s="51" t="s">
        <v>430</v>
      </c>
      <c r="G11" s="207">
        <v>0.3556</v>
      </c>
      <c r="H11" s="208">
        <f t="shared" si="1"/>
        <v>355.6</v>
      </c>
      <c r="I11" s="615"/>
      <c r="J11" s="114">
        <v>0.2</v>
      </c>
      <c r="K11" s="51" t="s">
        <v>428</v>
      </c>
      <c r="L11" s="614"/>
    </row>
    <row r="12" spans="1:12" ht="25.5">
      <c r="A12" s="593"/>
      <c r="B12" s="178" t="s">
        <v>332</v>
      </c>
      <c r="C12" s="105" t="s">
        <v>622</v>
      </c>
      <c r="D12" s="51">
        <v>1500</v>
      </c>
      <c r="E12" s="617"/>
      <c r="F12" s="51" t="s">
        <v>431</v>
      </c>
      <c r="G12" s="207">
        <v>0.0952</v>
      </c>
      <c r="H12" s="208">
        <f t="shared" si="1"/>
        <v>142.8</v>
      </c>
      <c r="I12" s="615"/>
      <c r="J12" s="114">
        <v>0.2</v>
      </c>
      <c r="K12" s="51" t="s">
        <v>428</v>
      </c>
      <c r="L12" s="614"/>
    </row>
    <row r="13" spans="1:12" ht="25.5">
      <c r="A13" s="593"/>
      <c r="B13" s="178" t="s">
        <v>332</v>
      </c>
      <c r="C13" s="105" t="s">
        <v>623</v>
      </c>
      <c r="D13" s="51">
        <v>1500</v>
      </c>
      <c r="E13" s="617"/>
      <c r="F13" s="51" t="s">
        <v>432</v>
      </c>
      <c r="G13" s="207">
        <v>0.1414</v>
      </c>
      <c r="H13" s="208">
        <f t="shared" si="1"/>
        <v>212.1</v>
      </c>
      <c r="I13" s="615"/>
      <c r="J13" s="114">
        <v>0.2</v>
      </c>
      <c r="K13" s="51" t="s">
        <v>428</v>
      </c>
      <c r="L13" s="614"/>
    </row>
    <row r="14" spans="1:12" ht="25.5">
      <c r="A14" s="593"/>
      <c r="B14" s="178" t="s">
        <v>332</v>
      </c>
      <c r="C14" s="105" t="s">
        <v>1465</v>
      </c>
      <c r="D14" s="51">
        <v>1500</v>
      </c>
      <c r="E14" s="617"/>
      <c r="F14" s="51" t="s">
        <v>433</v>
      </c>
      <c r="G14" s="207">
        <v>0.5264</v>
      </c>
      <c r="H14" s="208">
        <f t="shared" si="1"/>
        <v>789.6</v>
      </c>
      <c r="I14" s="615"/>
      <c r="J14" s="114">
        <v>0.2</v>
      </c>
      <c r="K14" s="51" t="s">
        <v>428</v>
      </c>
      <c r="L14" s="614"/>
    </row>
    <row r="15" spans="1:12" ht="25.5">
      <c r="A15" s="593"/>
      <c r="B15" s="178" t="s">
        <v>332</v>
      </c>
      <c r="C15" s="105" t="s">
        <v>1466</v>
      </c>
      <c r="D15" s="51">
        <v>1000</v>
      </c>
      <c r="E15" s="617"/>
      <c r="F15" s="51" t="s">
        <v>434</v>
      </c>
      <c r="G15" s="207">
        <v>0.8008</v>
      </c>
      <c r="H15" s="208">
        <f t="shared" si="1"/>
        <v>800.8</v>
      </c>
      <c r="I15" s="615"/>
      <c r="J15" s="114">
        <v>0.2</v>
      </c>
      <c r="K15" s="51" t="s">
        <v>428</v>
      </c>
      <c r="L15" s="614"/>
    </row>
    <row r="16" spans="1:12" ht="25.5">
      <c r="A16" s="593"/>
      <c r="B16" s="178" t="s">
        <v>332</v>
      </c>
      <c r="C16" s="105" t="s">
        <v>1462</v>
      </c>
      <c r="D16" s="51">
        <v>1000</v>
      </c>
      <c r="E16" s="617"/>
      <c r="F16" s="51" t="s">
        <v>435</v>
      </c>
      <c r="G16" s="207">
        <v>0.2632</v>
      </c>
      <c r="H16" s="208">
        <f t="shared" si="1"/>
        <v>263.2</v>
      </c>
      <c r="I16" s="615"/>
      <c r="J16" s="114">
        <v>0.2</v>
      </c>
      <c r="K16" s="51" t="s">
        <v>428</v>
      </c>
      <c r="L16" s="614"/>
    </row>
    <row r="17" spans="1:12" ht="25.5">
      <c r="A17" s="593"/>
      <c r="B17" s="178" t="s">
        <v>332</v>
      </c>
      <c r="C17" s="105" t="s">
        <v>1464</v>
      </c>
      <c r="D17" s="51">
        <v>1000</v>
      </c>
      <c r="E17" s="617"/>
      <c r="F17" s="51" t="s">
        <v>436</v>
      </c>
      <c r="G17" s="207">
        <v>0.4004</v>
      </c>
      <c r="H17" s="208">
        <f t="shared" si="1"/>
        <v>400.4</v>
      </c>
      <c r="I17" s="615"/>
      <c r="J17" s="114">
        <v>0.2</v>
      </c>
      <c r="K17" s="51" t="s">
        <v>428</v>
      </c>
      <c r="L17" s="614"/>
    </row>
    <row r="18" spans="1:12" ht="25.5">
      <c r="A18" s="593"/>
      <c r="B18" s="178" t="s">
        <v>332</v>
      </c>
      <c r="C18" s="105" t="s">
        <v>1463</v>
      </c>
      <c r="D18" s="51">
        <v>1000</v>
      </c>
      <c r="E18" s="617"/>
      <c r="F18" s="51" t="s">
        <v>437</v>
      </c>
      <c r="G18" s="207">
        <v>0.532</v>
      </c>
      <c r="H18" s="208">
        <f t="shared" si="1"/>
        <v>532</v>
      </c>
      <c r="I18" s="615"/>
      <c r="J18" s="114">
        <v>0.2</v>
      </c>
      <c r="K18" s="51" t="s">
        <v>428</v>
      </c>
      <c r="L18" s="614"/>
    </row>
    <row r="19" spans="1:12" ht="25.5">
      <c r="A19" s="593"/>
      <c r="B19" s="178" t="s">
        <v>332</v>
      </c>
      <c r="C19" s="105" t="s">
        <v>1460</v>
      </c>
      <c r="D19" s="51">
        <v>1500</v>
      </c>
      <c r="E19" s="617"/>
      <c r="F19" s="51" t="s">
        <v>438</v>
      </c>
      <c r="G19" s="207">
        <v>0.126</v>
      </c>
      <c r="H19" s="208">
        <f t="shared" si="1"/>
        <v>189</v>
      </c>
      <c r="I19" s="615"/>
      <c r="J19" s="114">
        <v>0.2</v>
      </c>
      <c r="K19" s="51" t="s">
        <v>428</v>
      </c>
      <c r="L19" s="614"/>
    </row>
    <row r="20" spans="1:12" ht="25.5">
      <c r="A20" s="594"/>
      <c r="B20" s="178" t="s">
        <v>332</v>
      </c>
      <c r="C20" s="105" t="s">
        <v>1461</v>
      </c>
      <c r="D20" s="51">
        <v>1500</v>
      </c>
      <c r="E20" s="617"/>
      <c r="F20" s="51" t="s">
        <v>439</v>
      </c>
      <c r="G20" s="207">
        <v>0.1974</v>
      </c>
      <c r="H20" s="208">
        <f t="shared" si="1"/>
        <v>296.09999999999997</v>
      </c>
      <c r="I20" s="615"/>
      <c r="J20" s="114">
        <v>0.2</v>
      </c>
      <c r="K20" s="51" t="s">
        <v>428</v>
      </c>
      <c r="L20" s="614"/>
    </row>
    <row r="21" spans="1:12" ht="9" customHeight="1">
      <c r="A21" s="210"/>
      <c r="B21" s="210"/>
      <c r="C21" s="211"/>
      <c r="D21" s="212"/>
      <c r="E21" s="213"/>
      <c r="F21" s="212"/>
      <c r="G21" s="212"/>
      <c r="H21" s="212"/>
      <c r="I21" s="214"/>
      <c r="J21" s="215"/>
      <c r="K21" s="212"/>
      <c r="L21" s="212"/>
    </row>
    <row r="22" spans="1:12" ht="25.5">
      <c r="A22" s="188">
        <v>38</v>
      </c>
      <c r="B22" s="178" t="s">
        <v>332</v>
      </c>
      <c r="C22" s="105" t="s">
        <v>1207</v>
      </c>
      <c r="D22" s="51">
        <v>600</v>
      </c>
      <c r="E22" s="89">
        <f>5.704*D22</f>
        <v>3422.3999999999996</v>
      </c>
      <c r="F22" s="51">
        <v>931116</v>
      </c>
      <c r="G22" s="209">
        <v>3.98</v>
      </c>
      <c r="H22" s="209">
        <v>2388</v>
      </c>
      <c r="I22" s="177">
        <v>2388</v>
      </c>
      <c r="J22" s="151">
        <v>0.2</v>
      </c>
      <c r="K22" s="51">
        <v>1</v>
      </c>
      <c r="L22" s="51" t="s">
        <v>1312</v>
      </c>
    </row>
    <row r="23" ht="12.75">
      <c r="I23" s="185">
        <f>SUM(I2:I22)</f>
        <v>7598.2</v>
      </c>
    </row>
  </sheetData>
  <mergeCells count="8">
    <mergeCell ref="L2:L7"/>
    <mergeCell ref="A2:A7"/>
    <mergeCell ref="E2:E7"/>
    <mergeCell ref="I2:I7"/>
    <mergeCell ref="I9:I20"/>
    <mergeCell ref="L9:L20"/>
    <mergeCell ref="A9:A20"/>
    <mergeCell ref="E9:E20"/>
  </mergeCells>
  <printOptions/>
  <pageMargins left="0.17" right="0.17" top="0.36" bottom="0.41" header="0.17" footer="0.17"/>
  <pageSetup cellComments="asDisplayed" fitToHeight="2" fitToWidth="1" horizontalDpi="300" verticalDpi="300" orientation="landscape" paperSize="9" scale="90" r:id="rId1"/>
  <headerFooter alignWithMargins="0">
    <oddHeader>&amp;C&amp;A</oddHeader>
    <oddFooter>&amp;LMateriale sanitario&amp;RPagina &amp;P di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P37"/>
  <sheetViews>
    <sheetView showGridLines="0" tabSelected="1" zoomScale="75" zoomScaleNormal="75" zoomScaleSheetLayoutView="75" workbookViewId="0" topLeftCell="A1">
      <selection activeCell="A43" sqref="A43"/>
    </sheetView>
  </sheetViews>
  <sheetFormatPr defaultColWidth="8.8515625" defaultRowHeight="12.75"/>
  <cols>
    <col min="1" max="1" width="7.28125" style="64" customWidth="1"/>
    <col min="2" max="2" width="13.00390625" style="64" customWidth="1"/>
    <col min="3" max="3" width="69.7109375" style="141" customWidth="1"/>
    <col min="4" max="4" width="7.8515625" style="64" customWidth="1"/>
    <col min="5" max="5" width="11.8515625" style="93" customWidth="1"/>
    <col min="6" max="6" width="14.28125" style="159" customWidth="1"/>
    <col min="7" max="7" width="10.57421875" style="152" customWidth="1"/>
    <col min="8" max="8" width="12.140625" style="220" customWidth="1"/>
    <col min="9" max="9" width="12.140625" style="226" customWidth="1"/>
    <col min="10" max="10" width="6.28125" style="227" customWidth="1"/>
    <col min="11" max="11" width="8.140625" style="152" customWidth="1"/>
    <col min="12" max="12" width="16.7109375" style="152" customWidth="1"/>
    <col min="13" max="16384" width="8.8515625" style="139" customWidth="1"/>
  </cols>
  <sheetData>
    <row r="1" spans="1:12" s="91" customFormat="1" ht="84.75" customHeight="1">
      <c r="A1" s="51" t="s">
        <v>478</v>
      </c>
      <c r="B1" s="51" t="s">
        <v>475</v>
      </c>
      <c r="C1" s="133" t="s">
        <v>1226</v>
      </c>
      <c r="D1" s="51" t="s">
        <v>230</v>
      </c>
      <c r="E1" s="89" t="s">
        <v>1398</v>
      </c>
      <c r="F1" s="134" t="s">
        <v>476</v>
      </c>
      <c r="G1" s="134" t="s">
        <v>477</v>
      </c>
      <c r="H1" s="219" t="s">
        <v>1399</v>
      </c>
      <c r="I1" s="177" t="s">
        <v>564</v>
      </c>
      <c r="J1" s="135" t="s">
        <v>1171</v>
      </c>
      <c r="K1" s="134" t="s">
        <v>1172</v>
      </c>
      <c r="L1" s="51" t="s">
        <v>77</v>
      </c>
    </row>
    <row r="2" spans="1:12" ht="12.75">
      <c r="A2" s="132">
        <v>39</v>
      </c>
      <c r="B2" s="36" t="s">
        <v>332</v>
      </c>
      <c r="C2" s="146" t="s">
        <v>1066</v>
      </c>
      <c r="D2" s="36">
        <v>600</v>
      </c>
      <c r="E2" s="161">
        <f>4.14*D2</f>
        <v>2484</v>
      </c>
      <c r="F2" s="36">
        <v>931574</v>
      </c>
      <c r="G2" s="218">
        <v>2.45</v>
      </c>
      <c r="H2" s="223">
        <v>1470</v>
      </c>
      <c r="I2" s="183">
        <v>1470</v>
      </c>
      <c r="J2" s="184">
        <v>0.2</v>
      </c>
      <c r="K2" s="36">
        <v>1</v>
      </c>
      <c r="L2" s="221" t="s">
        <v>1312</v>
      </c>
    </row>
    <row r="3" spans="1:14" ht="9" customHeight="1">
      <c r="A3" s="231"/>
      <c r="B3" s="231"/>
      <c r="C3" s="232"/>
      <c r="D3" s="231"/>
      <c r="E3" s="233"/>
      <c r="F3" s="234"/>
      <c r="G3" s="235"/>
      <c r="H3" s="236"/>
      <c r="I3" s="237"/>
      <c r="J3" s="238"/>
      <c r="K3" s="235"/>
      <c r="L3" s="235"/>
      <c r="M3" s="250"/>
      <c r="N3" s="250"/>
    </row>
    <row r="4" spans="1:14" ht="12.75">
      <c r="A4" s="137">
        <v>40</v>
      </c>
      <c r="B4" s="39" t="s">
        <v>332</v>
      </c>
      <c r="C4" s="143" t="s">
        <v>216</v>
      </c>
      <c r="D4" s="39">
        <v>100</v>
      </c>
      <c r="E4" s="92">
        <v>140</v>
      </c>
      <c r="F4" s="136">
        <v>32318</v>
      </c>
      <c r="G4" s="229">
        <v>0.1302</v>
      </c>
      <c r="H4" s="224">
        <f>G4*D4</f>
        <v>13.020000000000001</v>
      </c>
      <c r="I4" s="228">
        <f>SUM(H4)</f>
        <v>13.020000000000001</v>
      </c>
      <c r="J4" s="158">
        <v>0.2</v>
      </c>
      <c r="K4" s="222">
        <v>100</v>
      </c>
      <c r="L4" s="136" t="s">
        <v>115</v>
      </c>
      <c r="M4" s="250"/>
      <c r="N4" s="250"/>
    </row>
    <row r="5" spans="1:14" ht="9" customHeight="1">
      <c r="A5" s="231"/>
      <c r="B5" s="231"/>
      <c r="C5" s="232"/>
      <c r="D5" s="231"/>
      <c r="E5" s="233"/>
      <c r="F5" s="234"/>
      <c r="G5" s="235"/>
      <c r="H5" s="236"/>
      <c r="I5" s="237"/>
      <c r="J5" s="238"/>
      <c r="K5" s="235"/>
      <c r="L5" s="235"/>
      <c r="M5" s="250"/>
      <c r="N5" s="250"/>
    </row>
    <row r="6" spans="1:16" ht="12.75">
      <c r="A6" s="130">
        <v>42</v>
      </c>
      <c r="B6" s="71" t="s">
        <v>333</v>
      </c>
      <c r="C6" s="144" t="s">
        <v>1430</v>
      </c>
      <c r="D6" s="71">
        <v>2</v>
      </c>
      <c r="E6" s="92">
        <v>208.64</v>
      </c>
      <c r="F6" s="136" t="s">
        <v>928</v>
      </c>
      <c r="G6" s="230">
        <v>86</v>
      </c>
      <c r="H6" s="225">
        <v>172</v>
      </c>
      <c r="I6" s="228">
        <v>172</v>
      </c>
      <c r="J6" s="158">
        <v>0.2</v>
      </c>
      <c r="K6" s="136">
        <v>1</v>
      </c>
      <c r="L6" s="51" t="s">
        <v>927</v>
      </c>
      <c r="M6" s="251"/>
      <c r="N6" s="251"/>
      <c r="O6" s="150"/>
      <c r="P6" s="150"/>
    </row>
    <row r="7" spans="1:16" s="142" customFormat="1" ht="9" customHeight="1">
      <c r="A7" s="240"/>
      <c r="B7" s="240"/>
      <c r="C7" s="241"/>
      <c r="D7" s="240"/>
      <c r="E7" s="242"/>
      <c r="F7" s="243"/>
      <c r="G7" s="244"/>
      <c r="H7" s="245"/>
      <c r="I7" s="246"/>
      <c r="J7" s="247"/>
      <c r="K7" s="244"/>
      <c r="L7" s="244"/>
      <c r="M7" s="251"/>
      <c r="N7" s="251"/>
      <c r="O7" s="150"/>
      <c r="P7" s="150"/>
    </row>
    <row r="8" spans="1:16" ht="12.75">
      <c r="A8" s="131">
        <v>43</v>
      </c>
      <c r="B8" s="73" t="s">
        <v>333</v>
      </c>
      <c r="C8" s="145" t="s">
        <v>1431</v>
      </c>
      <c r="D8" s="73">
        <v>2</v>
      </c>
      <c r="E8" s="140">
        <v>208.64</v>
      </c>
      <c r="F8" s="136" t="s">
        <v>928</v>
      </c>
      <c r="G8" s="230">
        <v>86</v>
      </c>
      <c r="H8" s="225">
        <v>172</v>
      </c>
      <c r="I8" s="228">
        <v>172</v>
      </c>
      <c r="J8" s="158">
        <v>0.2</v>
      </c>
      <c r="K8" s="136">
        <v>1</v>
      </c>
      <c r="L8" s="51" t="s">
        <v>927</v>
      </c>
      <c r="M8" s="251"/>
      <c r="N8" s="251"/>
      <c r="O8" s="150"/>
      <c r="P8" s="150"/>
    </row>
    <row r="9" spans="1:16" s="142" customFormat="1" ht="9" customHeight="1">
      <c r="A9" s="240"/>
      <c r="B9" s="240"/>
      <c r="C9" s="241"/>
      <c r="D9" s="240"/>
      <c r="E9" s="248"/>
      <c r="F9" s="243"/>
      <c r="G9" s="244"/>
      <c r="H9" s="245"/>
      <c r="I9" s="246"/>
      <c r="J9" s="247"/>
      <c r="K9" s="244"/>
      <c r="L9" s="244"/>
      <c r="M9" s="251"/>
      <c r="N9" s="251"/>
      <c r="O9" s="150"/>
      <c r="P9" s="150"/>
    </row>
    <row r="10" spans="1:16" ht="12.75">
      <c r="A10" s="131">
        <v>44</v>
      </c>
      <c r="B10" s="73" t="s">
        <v>333</v>
      </c>
      <c r="C10" s="145" t="s">
        <v>1428</v>
      </c>
      <c r="D10" s="73">
        <v>2</v>
      </c>
      <c r="E10" s="140">
        <v>266.2</v>
      </c>
      <c r="F10" s="136" t="s">
        <v>929</v>
      </c>
      <c r="G10" s="230">
        <v>129</v>
      </c>
      <c r="H10" s="225">
        <v>258</v>
      </c>
      <c r="I10" s="228">
        <v>258</v>
      </c>
      <c r="J10" s="158">
        <v>0.2</v>
      </c>
      <c r="K10" s="136">
        <v>1</v>
      </c>
      <c r="L10" s="51" t="s">
        <v>927</v>
      </c>
      <c r="M10" s="251"/>
      <c r="N10" s="251"/>
      <c r="O10" s="150"/>
      <c r="P10" s="150"/>
    </row>
    <row r="11" spans="1:16" s="142" customFormat="1" ht="8.25" customHeight="1">
      <c r="A11" s="240"/>
      <c r="B11" s="240"/>
      <c r="C11" s="241"/>
      <c r="D11" s="240"/>
      <c r="E11" s="249"/>
      <c r="F11" s="243"/>
      <c r="G11" s="244"/>
      <c r="H11" s="245"/>
      <c r="I11" s="246"/>
      <c r="J11" s="247"/>
      <c r="K11" s="244"/>
      <c r="L11" s="244"/>
      <c r="M11" s="150"/>
      <c r="N11" s="150"/>
      <c r="O11" s="150"/>
      <c r="P11" s="150"/>
    </row>
    <row r="12" spans="1:16" ht="12.75">
      <c r="A12" s="131">
        <v>45</v>
      </c>
      <c r="B12" s="73" t="s">
        <v>333</v>
      </c>
      <c r="C12" s="145" t="s">
        <v>1429</v>
      </c>
      <c r="D12" s="73">
        <v>2</v>
      </c>
      <c r="E12" s="488">
        <v>506</v>
      </c>
      <c r="F12" s="489" t="s">
        <v>930</v>
      </c>
      <c r="G12" s="490">
        <v>118</v>
      </c>
      <c r="H12" s="491">
        <v>236</v>
      </c>
      <c r="I12" s="492">
        <v>236</v>
      </c>
      <c r="J12" s="493">
        <v>0.2</v>
      </c>
      <c r="K12" s="489">
        <v>1</v>
      </c>
      <c r="L12" s="76" t="s">
        <v>927</v>
      </c>
      <c r="M12" s="150"/>
      <c r="N12" s="150"/>
      <c r="O12" s="150"/>
      <c r="P12" s="150"/>
    </row>
    <row r="13" spans="1:12" s="500" customFormat="1" ht="9" customHeight="1">
      <c r="A13" s="240"/>
      <c r="B13" s="240"/>
      <c r="C13" s="494"/>
      <c r="D13" s="240"/>
      <c r="E13" s="248"/>
      <c r="F13" s="495"/>
      <c r="G13" s="496"/>
      <c r="H13" s="497"/>
      <c r="I13" s="498"/>
      <c r="J13" s="499"/>
      <c r="K13" s="496"/>
      <c r="L13" s="496"/>
    </row>
    <row r="14" spans="1:12" ht="25.5">
      <c r="A14" s="597">
        <v>46</v>
      </c>
      <c r="B14" s="169" t="s">
        <v>364</v>
      </c>
      <c r="C14" s="103" t="s">
        <v>1452</v>
      </c>
      <c r="D14" s="108">
        <v>1000</v>
      </c>
      <c r="E14" s="595">
        <v>1262.7</v>
      </c>
      <c r="F14" s="279" t="s">
        <v>953</v>
      </c>
      <c r="G14" s="280">
        <v>0.098</v>
      </c>
      <c r="H14" s="281">
        <v>98</v>
      </c>
      <c r="I14" s="599">
        <v>882</v>
      </c>
      <c r="J14" s="282">
        <v>0.2</v>
      </c>
      <c r="K14" s="283">
        <v>10</v>
      </c>
      <c r="L14" s="592" t="s">
        <v>950</v>
      </c>
    </row>
    <row r="15" spans="1:12" ht="25.5">
      <c r="A15" s="597"/>
      <c r="B15" s="178" t="s">
        <v>364</v>
      </c>
      <c r="C15" s="105" t="s">
        <v>173</v>
      </c>
      <c r="D15" s="51">
        <v>1000</v>
      </c>
      <c r="E15" s="617"/>
      <c r="F15" s="203" t="s">
        <v>954</v>
      </c>
      <c r="G15" s="199">
        <v>0.098</v>
      </c>
      <c r="H15" s="200">
        <v>98</v>
      </c>
      <c r="I15" s="600"/>
      <c r="J15" s="201">
        <v>0.2</v>
      </c>
      <c r="K15" s="198">
        <v>10</v>
      </c>
      <c r="L15" s="614"/>
    </row>
    <row r="16" spans="1:12" ht="25.5">
      <c r="A16" s="597"/>
      <c r="B16" s="178" t="s">
        <v>364</v>
      </c>
      <c r="C16" s="105" t="s">
        <v>174</v>
      </c>
      <c r="D16" s="51">
        <v>1000</v>
      </c>
      <c r="E16" s="617"/>
      <c r="F16" s="203" t="s">
        <v>955</v>
      </c>
      <c r="G16" s="199">
        <v>0.098</v>
      </c>
      <c r="H16" s="200">
        <v>98</v>
      </c>
      <c r="I16" s="600"/>
      <c r="J16" s="201">
        <v>0.2</v>
      </c>
      <c r="K16" s="198">
        <v>10</v>
      </c>
      <c r="L16" s="614"/>
    </row>
    <row r="17" spans="1:12" ht="25.5">
      <c r="A17" s="597"/>
      <c r="B17" s="178" t="s">
        <v>364</v>
      </c>
      <c r="C17" s="105" t="s">
        <v>1144</v>
      </c>
      <c r="D17" s="51">
        <v>1000</v>
      </c>
      <c r="E17" s="617"/>
      <c r="F17" s="203" t="s">
        <v>956</v>
      </c>
      <c r="G17" s="199">
        <v>0.098</v>
      </c>
      <c r="H17" s="200">
        <v>98</v>
      </c>
      <c r="I17" s="600"/>
      <c r="J17" s="201">
        <v>0.2</v>
      </c>
      <c r="K17" s="198">
        <v>10</v>
      </c>
      <c r="L17" s="614"/>
    </row>
    <row r="18" spans="1:12" ht="25.5">
      <c r="A18" s="597"/>
      <c r="B18" s="178" t="s">
        <v>364</v>
      </c>
      <c r="C18" s="105" t="s">
        <v>1145</v>
      </c>
      <c r="D18" s="51">
        <v>1000</v>
      </c>
      <c r="E18" s="617"/>
      <c r="F18" s="203" t="s">
        <v>957</v>
      </c>
      <c r="G18" s="199">
        <v>0.098</v>
      </c>
      <c r="H18" s="200">
        <v>98</v>
      </c>
      <c r="I18" s="600"/>
      <c r="J18" s="201">
        <v>0.2</v>
      </c>
      <c r="K18" s="198">
        <v>10</v>
      </c>
      <c r="L18" s="614"/>
    </row>
    <row r="19" spans="1:12" ht="25.5">
      <c r="A19" s="597"/>
      <c r="B19" s="178" t="s">
        <v>364</v>
      </c>
      <c r="C19" s="105" t="s">
        <v>1146</v>
      </c>
      <c r="D19" s="51">
        <v>1000</v>
      </c>
      <c r="E19" s="617"/>
      <c r="F19" s="203" t="s">
        <v>958</v>
      </c>
      <c r="G19" s="199">
        <v>0.098</v>
      </c>
      <c r="H19" s="200">
        <v>98</v>
      </c>
      <c r="I19" s="600"/>
      <c r="J19" s="201">
        <v>0.2</v>
      </c>
      <c r="K19" s="198">
        <v>10</v>
      </c>
      <c r="L19" s="614"/>
    </row>
    <row r="20" spans="1:12" ht="25.5">
      <c r="A20" s="597"/>
      <c r="B20" s="178" t="s">
        <v>364</v>
      </c>
      <c r="C20" s="105" t="s">
        <v>754</v>
      </c>
      <c r="D20" s="51">
        <v>1000</v>
      </c>
      <c r="E20" s="617"/>
      <c r="F20" s="203" t="s">
        <v>959</v>
      </c>
      <c r="G20" s="199">
        <v>0.098</v>
      </c>
      <c r="H20" s="200">
        <v>98</v>
      </c>
      <c r="I20" s="600"/>
      <c r="J20" s="201">
        <v>0.2</v>
      </c>
      <c r="K20" s="198">
        <v>10</v>
      </c>
      <c r="L20" s="614"/>
    </row>
    <row r="21" spans="1:12" ht="25.5">
      <c r="A21" s="597"/>
      <c r="B21" s="178" t="s">
        <v>364</v>
      </c>
      <c r="C21" s="105" t="s">
        <v>755</v>
      </c>
      <c r="D21" s="51">
        <v>1000</v>
      </c>
      <c r="E21" s="617"/>
      <c r="F21" s="203" t="s">
        <v>960</v>
      </c>
      <c r="G21" s="199">
        <v>0.098</v>
      </c>
      <c r="H21" s="200">
        <v>98</v>
      </c>
      <c r="I21" s="600"/>
      <c r="J21" s="201">
        <v>0.2</v>
      </c>
      <c r="K21" s="198">
        <v>10</v>
      </c>
      <c r="L21" s="614"/>
    </row>
    <row r="22" spans="1:12" ht="25.5">
      <c r="A22" s="598"/>
      <c r="B22" s="194" t="s">
        <v>364</v>
      </c>
      <c r="C22" s="120" t="s">
        <v>1211</v>
      </c>
      <c r="D22" s="76">
        <v>1000</v>
      </c>
      <c r="E22" s="617"/>
      <c r="F22" s="508" t="s">
        <v>961</v>
      </c>
      <c r="G22" s="509">
        <v>0.098</v>
      </c>
      <c r="H22" s="510">
        <v>98</v>
      </c>
      <c r="I22" s="600"/>
      <c r="J22" s="511">
        <v>0.2</v>
      </c>
      <c r="K22" s="512">
        <v>10</v>
      </c>
      <c r="L22" s="614"/>
    </row>
    <row r="23" spans="1:12" s="500" customFormat="1" ht="9" customHeight="1">
      <c r="A23" s="240"/>
      <c r="B23" s="240"/>
      <c r="C23" s="494"/>
      <c r="D23" s="240"/>
      <c r="E23" s="248"/>
      <c r="F23" s="495"/>
      <c r="G23" s="496"/>
      <c r="H23" s="497"/>
      <c r="I23" s="498"/>
      <c r="J23" s="499"/>
      <c r="K23" s="496"/>
      <c r="L23" s="496"/>
    </row>
    <row r="24" spans="1:12" ht="12.75">
      <c r="A24" s="94">
        <v>49</v>
      </c>
      <c r="B24" s="95" t="s">
        <v>277</v>
      </c>
      <c r="C24" s="146" t="s">
        <v>1525</v>
      </c>
      <c r="D24" s="36">
        <v>600</v>
      </c>
      <c r="E24" s="161">
        <v>41.4</v>
      </c>
      <c r="F24" s="501">
        <v>11730</v>
      </c>
      <c r="G24" s="502">
        <v>0.068</v>
      </c>
      <c r="H24" s="503">
        <f>D24*G24</f>
        <v>40.800000000000004</v>
      </c>
      <c r="I24" s="504">
        <f>G24*D24</f>
        <v>40.800000000000004</v>
      </c>
      <c r="J24" s="505">
        <v>0.2</v>
      </c>
      <c r="K24" s="501">
        <v>100</v>
      </c>
      <c r="L24" s="221" t="s">
        <v>1549</v>
      </c>
    </row>
    <row r="25" spans="1:12" ht="9" customHeight="1">
      <c r="A25" s="267"/>
      <c r="B25" s="267"/>
      <c r="C25" s="232"/>
      <c r="D25" s="231"/>
      <c r="E25" s="233"/>
      <c r="F25" s="284"/>
      <c r="G25" s="239"/>
      <c r="H25" s="239"/>
      <c r="I25" s="291"/>
      <c r="J25" s="238"/>
      <c r="K25" s="235"/>
      <c r="L25" s="235"/>
    </row>
    <row r="26" spans="1:12" ht="12.75">
      <c r="A26" s="98">
        <v>50</v>
      </c>
      <c r="B26" s="97" t="s">
        <v>277</v>
      </c>
      <c r="C26" s="138" t="s">
        <v>1526</v>
      </c>
      <c r="D26" s="39">
        <v>120</v>
      </c>
      <c r="E26" s="92">
        <v>11.04</v>
      </c>
      <c r="F26" s="153" t="s">
        <v>690</v>
      </c>
      <c r="G26" s="154">
        <v>0.075</v>
      </c>
      <c r="H26" s="155">
        <f>SUM(G26*D26)</f>
        <v>9</v>
      </c>
      <c r="I26" s="292">
        <f>SUM(H26)</f>
        <v>9</v>
      </c>
      <c r="J26" s="156">
        <v>0.2</v>
      </c>
      <c r="K26" s="295">
        <v>900</v>
      </c>
      <c r="L26" s="51" t="s">
        <v>687</v>
      </c>
    </row>
    <row r="27" spans="1:12" ht="9" customHeight="1">
      <c r="A27" s="267"/>
      <c r="B27" s="267"/>
      <c r="C27" s="232"/>
      <c r="D27" s="231"/>
      <c r="E27" s="233"/>
      <c r="F27" s="284"/>
      <c r="G27" s="239"/>
      <c r="H27" s="239"/>
      <c r="I27" s="291"/>
      <c r="J27" s="238"/>
      <c r="K27" s="235"/>
      <c r="L27" s="244"/>
    </row>
    <row r="28" spans="1:12" ht="12.75">
      <c r="A28" s="98">
        <v>51</v>
      </c>
      <c r="B28" s="97"/>
      <c r="C28" s="138" t="s">
        <v>1450</v>
      </c>
      <c r="D28" s="39">
        <v>150</v>
      </c>
      <c r="E28" s="92">
        <v>120.75</v>
      </c>
      <c r="F28" s="147" t="s">
        <v>962</v>
      </c>
      <c r="G28" s="148">
        <v>0.8</v>
      </c>
      <c r="H28" s="149">
        <v>120</v>
      </c>
      <c r="I28" s="293">
        <v>120</v>
      </c>
      <c r="J28" s="296">
        <v>0.2</v>
      </c>
      <c r="K28" s="297">
        <v>50</v>
      </c>
      <c r="L28" s="136" t="s">
        <v>950</v>
      </c>
    </row>
    <row r="29" spans="1:12" ht="9" customHeight="1">
      <c r="A29" s="267"/>
      <c r="B29" s="267"/>
      <c r="C29" s="232"/>
      <c r="D29" s="231"/>
      <c r="E29" s="233"/>
      <c r="F29" s="284"/>
      <c r="G29" s="239"/>
      <c r="H29" s="239"/>
      <c r="I29" s="291"/>
      <c r="J29" s="238"/>
      <c r="K29" s="235"/>
      <c r="L29" s="244"/>
    </row>
    <row r="30" spans="1:12" ht="12.75">
      <c r="A30" s="98">
        <v>52</v>
      </c>
      <c r="B30" s="97"/>
      <c r="C30" s="138" t="s">
        <v>762</v>
      </c>
      <c r="D30" s="39">
        <v>150</v>
      </c>
      <c r="E30" s="92">
        <v>391.58</v>
      </c>
      <c r="F30" s="147" t="s">
        <v>963</v>
      </c>
      <c r="G30" s="157">
        <v>1.3</v>
      </c>
      <c r="H30" s="149">
        <v>195</v>
      </c>
      <c r="I30" s="293">
        <v>195</v>
      </c>
      <c r="J30" s="296">
        <v>0.2</v>
      </c>
      <c r="K30" s="298">
        <v>50</v>
      </c>
      <c r="L30" s="136" t="s">
        <v>950</v>
      </c>
    </row>
    <row r="31" spans="1:12" ht="9" customHeight="1">
      <c r="A31" s="267"/>
      <c r="B31" s="267"/>
      <c r="C31" s="232"/>
      <c r="D31" s="231"/>
      <c r="E31" s="233"/>
      <c r="F31" s="284"/>
      <c r="G31" s="239"/>
      <c r="H31" s="239"/>
      <c r="I31" s="291"/>
      <c r="J31" s="238"/>
      <c r="K31" s="235"/>
      <c r="L31" s="235"/>
    </row>
    <row r="32" spans="1:12" ht="12.75">
      <c r="A32" s="98">
        <v>53</v>
      </c>
      <c r="B32" s="97"/>
      <c r="C32" s="138" t="s">
        <v>1451</v>
      </c>
      <c r="D32" s="39">
        <v>200</v>
      </c>
      <c r="E32" s="92">
        <v>10.81</v>
      </c>
      <c r="F32" s="147" t="s">
        <v>964</v>
      </c>
      <c r="G32" s="148">
        <v>0.047</v>
      </c>
      <c r="H32" s="149">
        <f>+G32*D32</f>
        <v>9.4</v>
      </c>
      <c r="I32" s="293">
        <v>9.4</v>
      </c>
      <c r="J32" s="296">
        <v>0.2</v>
      </c>
      <c r="K32" s="298">
        <v>100</v>
      </c>
      <c r="L32" s="136" t="s">
        <v>950</v>
      </c>
    </row>
    <row r="33" spans="1:12" ht="9" customHeight="1">
      <c r="A33" s="267"/>
      <c r="B33" s="267"/>
      <c r="C33" s="232"/>
      <c r="D33" s="231"/>
      <c r="E33" s="233"/>
      <c r="F33" s="284"/>
      <c r="G33" s="239"/>
      <c r="H33" s="239"/>
      <c r="I33" s="291"/>
      <c r="J33" s="238"/>
      <c r="K33" s="235"/>
      <c r="L33" s="235"/>
    </row>
    <row r="34" spans="1:12" ht="12.75">
      <c r="A34" s="506">
        <v>54</v>
      </c>
      <c r="B34" s="507"/>
      <c r="C34" s="285" t="s">
        <v>261</v>
      </c>
      <c r="D34" s="128">
        <v>120</v>
      </c>
      <c r="E34" s="286">
        <v>1748.18</v>
      </c>
      <c r="F34" s="287" t="s">
        <v>1551</v>
      </c>
      <c r="G34" s="288">
        <v>10.5</v>
      </c>
      <c r="H34" s="289">
        <f>D34*G34</f>
        <v>1260</v>
      </c>
      <c r="I34" s="294">
        <f>D34*G34</f>
        <v>1260</v>
      </c>
      <c r="J34" s="290">
        <v>0.2</v>
      </c>
      <c r="K34" s="287">
        <v>4</v>
      </c>
      <c r="L34" s="287" t="s">
        <v>1550</v>
      </c>
    </row>
    <row r="35" spans="1:12" ht="9" customHeight="1">
      <c r="A35" s="267"/>
      <c r="B35" s="267"/>
      <c r="C35" s="232"/>
      <c r="D35" s="231"/>
      <c r="E35" s="233"/>
      <c r="F35" s="284"/>
      <c r="G35" s="239"/>
      <c r="H35" s="239"/>
      <c r="I35" s="291"/>
      <c r="J35" s="238"/>
      <c r="K35" s="235"/>
      <c r="L35" s="235"/>
    </row>
    <row r="36" spans="1:12" ht="12.75">
      <c r="A36" s="98">
        <v>55</v>
      </c>
      <c r="B36" s="97" t="s">
        <v>1191</v>
      </c>
      <c r="C36" s="138" t="s">
        <v>203</v>
      </c>
      <c r="D36" s="39">
        <v>1000</v>
      </c>
      <c r="E36" s="92">
        <f>12*D36</f>
        <v>12000</v>
      </c>
      <c r="F36" s="147" t="s">
        <v>965</v>
      </c>
      <c r="G36" s="148">
        <v>0.197</v>
      </c>
      <c r="H36" s="149">
        <f>+D36*G36</f>
        <v>197</v>
      </c>
      <c r="I36" s="293">
        <v>197</v>
      </c>
      <c r="J36" s="296">
        <v>0.2</v>
      </c>
      <c r="K36" s="298">
        <v>100</v>
      </c>
      <c r="L36" s="136" t="s">
        <v>950</v>
      </c>
    </row>
    <row r="37" ht="12.75">
      <c r="I37" s="226">
        <f>SUM(I2:I36)</f>
        <v>5034.22</v>
      </c>
    </row>
  </sheetData>
  <mergeCells count="4">
    <mergeCell ref="A14:A22"/>
    <mergeCell ref="E14:E22"/>
    <mergeCell ref="I14:I22"/>
    <mergeCell ref="L14:L22"/>
  </mergeCells>
  <printOptions gridLines="1"/>
  <pageMargins left="0.17" right="0.17" top="0.36" bottom="0.41" header="0.17" footer="0.17"/>
  <pageSetup cellComments="asDisplayed" fitToHeight="1" fitToWidth="1" horizontalDpi="300" verticalDpi="300" orientation="landscape" paperSize="9" scale="77" r:id="rId1"/>
  <headerFooter alignWithMargins="0">
    <oddHeader>&amp;C&amp;A</oddHeader>
    <oddFooter>&amp;LMateriale sanitario&amp;RPagina &amp;P di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31"/>
  <sheetViews>
    <sheetView showGridLines="0" zoomScale="75" zoomScaleNormal="75" zoomScaleSheetLayoutView="75" workbookViewId="0" topLeftCell="A17">
      <pane xSplit="1" topLeftCell="D1" activePane="topRight" state="frozen"/>
      <selection pane="topLeft" activeCell="C16" sqref="C16"/>
      <selection pane="topRight" activeCell="L34" sqref="L34"/>
    </sheetView>
  </sheetViews>
  <sheetFormatPr defaultColWidth="8.8515625" defaultRowHeight="12.75"/>
  <cols>
    <col min="1" max="1" width="7.28125" style="187" customWidth="1"/>
    <col min="2" max="2" width="13.00390625" style="187" customWidth="1"/>
    <col min="3" max="3" width="74.8515625" style="91" customWidth="1"/>
    <col min="4" max="4" width="9.00390625" style="91" customWidth="1"/>
    <col min="5" max="5" width="13.140625" style="112" bestFit="1" customWidth="1"/>
    <col min="6" max="6" width="12.28125" style="91" customWidth="1"/>
    <col min="7" max="7" width="10.57421875" style="91" customWidth="1"/>
    <col min="8" max="9" width="12.140625" style="91" customWidth="1"/>
    <col min="10" max="10" width="6.28125" style="119" customWidth="1"/>
    <col min="11" max="11" width="12.140625" style="91" customWidth="1"/>
    <col min="12" max="12" width="20.140625" style="91" customWidth="1"/>
    <col min="13" max="16384" width="8.8515625" style="91" customWidth="1"/>
  </cols>
  <sheetData>
    <row r="1" spans="1:12" ht="83.25" customHeight="1" thickBot="1" thickTop="1">
      <c r="A1" s="51" t="s">
        <v>1228</v>
      </c>
      <c r="B1" s="75" t="s">
        <v>475</v>
      </c>
      <c r="C1" s="33" t="s">
        <v>1226</v>
      </c>
      <c r="D1" s="34" t="s">
        <v>230</v>
      </c>
      <c r="E1" s="78" t="s">
        <v>1398</v>
      </c>
      <c r="F1" s="79" t="s">
        <v>476</v>
      </c>
      <c r="G1" s="79" t="s">
        <v>477</v>
      </c>
      <c r="H1" s="79" t="s">
        <v>1399</v>
      </c>
      <c r="I1" s="79" t="s">
        <v>564</v>
      </c>
      <c r="J1" s="80" t="s">
        <v>1171</v>
      </c>
      <c r="K1" s="79" t="s">
        <v>1172</v>
      </c>
      <c r="L1" s="76" t="s">
        <v>77</v>
      </c>
    </row>
    <row r="2" spans="1:12" s="123" customFormat="1" ht="13.5" thickTop="1">
      <c r="A2" s="188">
        <v>58</v>
      </c>
      <c r="B2" s="178"/>
      <c r="C2" s="101" t="s">
        <v>1480</v>
      </c>
      <c r="D2" s="109">
        <v>10000</v>
      </c>
      <c r="E2" s="89">
        <v>356.5</v>
      </c>
      <c r="F2" s="110" t="s">
        <v>153</v>
      </c>
      <c r="G2" s="110">
        <v>0.097</v>
      </c>
      <c r="H2" s="110">
        <v>970</v>
      </c>
      <c r="I2" s="110">
        <v>970</v>
      </c>
      <c r="J2" s="111">
        <v>0.2</v>
      </c>
      <c r="K2" s="110">
        <v>500</v>
      </c>
      <c r="L2" s="51" t="s">
        <v>152</v>
      </c>
    </row>
    <row r="3" spans="1:10" s="259" customFormat="1" ht="9" customHeight="1">
      <c r="A3" s="253"/>
      <c r="B3" s="253"/>
      <c r="E3" s="410"/>
      <c r="J3" s="412"/>
    </row>
    <row r="4" spans="1:12" ht="29.25" customHeight="1">
      <c r="A4" s="597">
        <v>59</v>
      </c>
      <c r="B4" s="169" t="s">
        <v>1198</v>
      </c>
      <c r="C4" s="103" t="s">
        <v>1479</v>
      </c>
      <c r="D4" s="108">
        <v>600</v>
      </c>
      <c r="E4" s="595">
        <f>2.0159*1800</f>
        <v>3628.6199999999994</v>
      </c>
      <c r="F4" s="301" t="s">
        <v>1560</v>
      </c>
      <c r="G4" s="172">
        <v>1.89</v>
      </c>
      <c r="H4" s="302">
        <f>G4*D4</f>
        <v>1134</v>
      </c>
      <c r="I4" s="640">
        <f>SUM(H4:H6)</f>
        <v>3402</v>
      </c>
      <c r="J4" s="303">
        <v>0.2</v>
      </c>
      <c r="K4" s="301">
        <v>30</v>
      </c>
      <c r="L4" s="592" t="s">
        <v>718</v>
      </c>
    </row>
    <row r="5" spans="1:12" ht="31.5" customHeight="1">
      <c r="A5" s="597"/>
      <c r="B5" s="178" t="s">
        <v>1198</v>
      </c>
      <c r="C5" s="105" t="s">
        <v>399</v>
      </c>
      <c r="D5" s="51">
        <v>600</v>
      </c>
      <c r="E5" s="617"/>
      <c r="F5" s="83" t="s">
        <v>1561</v>
      </c>
      <c r="G5" s="165">
        <v>1.89</v>
      </c>
      <c r="H5" s="299">
        <f>G5*D5</f>
        <v>1134</v>
      </c>
      <c r="I5" s="607"/>
      <c r="J5" s="84">
        <v>0.2</v>
      </c>
      <c r="K5" s="83">
        <v>30</v>
      </c>
      <c r="L5" s="614"/>
    </row>
    <row r="6" spans="1:12" ht="29.25" customHeight="1">
      <c r="A6" s="598"/>
      <c r="B6" s="178" t="s">
        <v>1198</v>
      </c>
      <c r="C6" s="105" t="s">
        <v>1440</v>
      </c>
      <c r="D6" s="51">
        <v>600</v>
      </c>
      <c r="E6" s="617"/>
      <c r="F6" s="83" t="s">
        <v>1562</v>
      </c>
      <c r="G6" s="165">
        <v>1.89</v>
      </c>
      <c r="H6" s="299">
        <f>G6*D6</f>
        <v>1134</v>
      </c>
      <c r="I6" s="607"/>
      <c r="J6" s="84">
        <v>0.2</v>
      </c>
      <c r="K6" s="83">
        <v>30</v>
      </c>
      <c r="L6" s="614"/>
    </row>
    <row r="7" spans="1:12" ht="9" customHeight="1">
      <c r="A7" s="210"/>
      <c r="B7" s="210"/>
      <c r="C7" s="211"/>
      <c r="D7" s="212"/>
      <c r="E7" s="213"/>
      <c r="F7" s="212"/>
      <c r="G7" s="212"/>
      <c r="H7" s="212"/>
      <c r="I7" s="214"/>
      <c r="J7" s="266"/>
      <c r="K7" s="212"/>
      <c r="L7" s="212"/>
    </row>
    <row r="8" spans="1:12" ht="38.25">
      <c r="A8" s="173">
        <v>60</v>
      </c>
      <c r="B8" s="194"/>
      <c r="C8" s="300" t="s">
        <v>457</v>
      </c>
      <c r="D8" s="76">
        <v>20</v>
      </c>
      <c r="E8" s="89">
        <v>180</v>
      </c>
      <c r="F8" s="51" t="s">
        <v>1265</v>
      </c>
      <c r="G8" s="89">
        <v>4.5</v>
      </c>
      <c r="H8" s="89">
        <v>90</v>
      </c>
      <c r="I8" s="177">
        <v>90</v>
      </c>
      <c r="J8" s="114">
        <v>0.2</v>
      </c>
      <c r="K8" s="51">
        <v>10</v>
      </c>
      <c r="L8" s="51" t="s">
        <v>96</v>
      </c>
    </row>
    <row r="9" spans="1:12" ht="9" customHeight="1">
      <c r="A9" s="253"/>
      <c r="B9" s="253"/>
      <c r="C9" s="254"/>
      <c r="D9" s="259"/>
      <c r="E9" s="256"/>
      <c r="F9" s="252"/>
      <c r="G9" s="252"/>
      <c r="H9" s="252"/>
      <c r="I9" s="257"/>
      <c r="J9" s="258"/>
      <c r="K9" s="252"/>
      <c r="L9" s="212"/>
    </row>
    <row r="10" spans="1:12" ht="15.75" customHeight="1">
      <c r="A10" s="174">
        <v>61</v>
      </c>
      <c r="B10" s="168"/>
      <c r="C10" s="190" t="s">
        <v>1530</v>
      </c>
      <c r="D10" s="121">
        <v>100</v>
      </c>
      <c r="E10" s="470">
        <v>187.45</v>
      </c>
      <c r="F10" s="76" t="s">
        <v>87</v>
      </c>
      <c r="G10" s="486">
        <v>1</v>
      </c>
      <c r="H10" s="486">
        <v>100</v>
      </c>
      <c r="I10" s="474">
        <v>100</v>
      </c>
      <c r="J10" s="472">
        <v>0.2</v>
      </c>
      <c r="K10" s="76">
        <v>10</v>
      </c>
      <c r="L10" s="76" t="s">
        <v>86</v>
      </c>
    </row>
    <row r="11" spans="1:10" s="259" customFormat="1" ht="9" customHeight="1">
      <c r="A11" s="253"/>
      <c r="B11" s="253"/>
      <c r="E11" s="410"/>
      <c r="J11" s="412"/>
    </row>
    <row r="12" spans="1:12" ht="38.25">
      <c r="A12" s="330">
        <v>62</v>
      </c>
      <c r="B12" s="169"/>
      <c r="C12" s="331" t="s">
        <v>1531</v>
      </c>
      <c r="D12" s="108">
        <v>100</v>
      </c>
      <c r="E12" s="166">
        <v>218.5</v>
      </c>
      <c r="F12" s="301" t="s">
        <v>1266</v>
      </c>
      <c r="G12" s="302">
        <v>0.87</v>
      </c>
      <c r="H12" s="302">
        <v>87</v>
      </c>
      <c r="I12" s="172">
        <v>87</v>
      </c>
      <c r="J12" s="303">
        <v>0.2</v>
      </c>
      <c r="K12" s="301">
        <v>10</v>
      </c>
      <c r="L12" s="164" t="s">
        <v>96</v>
      </c>
    </row>
    <row r="13" spans="1:12" ht="9" customHeight="1">
      <c r="A13" s="321"/>
      <c r="B13" s="210"/>
      <c r="C13" s="324"/>
      <c r="D13" s="212"/>
      <c r="E13" s="307"/>
      <c r="F13" s="304"/>
      <c r="G13" s="304"/>
      <c r="H13" s="304"/>
      <c r="I13" s="326"/>
      <c r="J13" s="308"/>
      <c r="K13" s="304"/>
      <c r="L13" s="309"/>
    </row>
    <row r="14" spans="1:12" ht="15.75" customHeight="1">
      <c r="A14" s="320">
        <v>63</v>
      </c>
      <c r="B14" s="178"/>
      <c r="C14" s="323" t="s">
        <v>1532</v>
      </c>
      <c r="D14" s="51">
        <v>50</v>
      </c>
      <c r="E14" s="310">
        <v>139.73</v>
      </c>
      <c r="F14" s="311" t="s">
        <v>88</v>
      </c>
      <c r="G14" s="312">
        <v>1.15</v>
      </c>
      <c r="H14" s="312">
        <v>57.5</v>
      </c>
      <c r="I14" s="327">
        <f>D14*G14</f>
        <v>57.49999999999999</v>
      </c>
      <c r="J14" s="313">
        <v>0.2</v>
      </c>
      <c r="K14" s="311">
        <v>10</v>
      </c>
      <c r="L14" s="311" t="s">
        <v>86</v>
      </c>
    </row>
    <row r="15" spans="1:12" ht="9" customHeight="1">
      <c r="A15" s="321"/>
      <c r="B15" s="210"/>
      <c r="C15" s="324"/>
      <c r="D15" s="212"/>
      <c r="E15" s="307"/>
      <c r="F15" s="304"/>
      <c r="G15" s="304"/>
      <c r="H15" s="304"/>
      <c r="I15" s="326"/>
      <c r="J15" s="308"/>
      <c r="K15" s="304"/>
      <c r="L15" s="314"/>
    </row>
    <row r="16" spans="1:12" ht="25.5">
      <c r="A16" s="320">
        <v>64</v>
      </c>
      <c r="B16" s="178" t="s">
        <v>279</v>
      </c>
      <c r="C16" s="323" t="s">
        <v>1503</v>
      </c>
      <c r="D16" s="51">
        <v>100</v>
      </c>
      <c r="E16" s="310">
        <v>244.95</v>
      </c>
      <c r="F16" s="311" t="s">
        <v>1344</v>
      </c>
      <c r="G16" s="311">
        <v>1.58</v>
      </c>
      <c r="H16" s="312">
        <v>158</v>
      </c>
      <c r="I16" s="327">
        <v>158</v>
      </c>
      <c r="J16" s="313">
        <v>0.2</v>
      </c>
      <c r="K16" s="311">
        <v>50</v>
      </c>
      <c r="L16" s="311" t="s">
        <v>1343</v>
      </c>
    </row>
    <row r="17" spans="1:12" ht="9" customHeight="1">
      <c r="A17" s="321"/>
      <c r="B17" s="210"/>
      <c r="C17" s="324"/>
      <c r="D17" s="212"/>
      <c r="E17" s="307"/>
      <c r="F17" s="304"/>
      <c r="G17" s="304"/>
      <c r="H17" s="304"/>
      <c r="I17" s="326"/>
      <c r="J17" s="308"/>
      <c r="K17" s="304"/>
      <c r="L17" s="315"/>
    </row>
    <row r="18" spans="1:12" ht="25.5">
      <c r="A18" s="320">
        <v>65</v>
      </c>
      <c r="B18" s="178" t="s">
        <v>279</v>
      </c>
      <c r="C18" s="323" t="s">
        <v>1504</v>
      </c>
      <c r="D18" s="51">
        <v>100</v>
      </c>
      <c r="E18" s="310">
        <v>244.95</v>
      </c>
      <c r="F18" s="311" t="s">
        <v>1345</v>
      </c>
      <c r="G18" s="311">
        <v>1.58</v>
      </c>
      <c r="H18" s="312">
        <v>158</v>
      </c>
      <c r="I18" s="327">
        <v>158</v>
      </c>
      <c r="J18" s="313">
        <v>0.2</v>
      </c>
      <c r="K18" s="311">
        <v>50</v>
      </c>
      <c r="L18" s="311" t="s">
        <v>1343</v>
      </c>
    </row>
    <row r="19" spans="1:12" ht="9" customHeight="1">
      <c r="A19" s="321"/>
      <c r="B19" s="210"/>
      <c r="C19" s="324"/>
      <c r="D19" s="212"/>
      <c r="E19" s="307"/>
      <c r="F19" s="304"/>
      <c r="G19" s="304"/>
      <c r="H19" s="304"/>
      <c r="I19" s="326"/>
      <c r="J19" s="308"/>
      <c r="K19" s="304"/>
      <c r="L19" s="315"/>
    </row>
    <row r="20" spans="1:12" ht="25.5">
      <c r="A20" s="320">
        <v>66</v>
      </c>
      <c r="B20" s="178" t="s">
        <v>279</v>
      </c>
      <c r="C20" s="323" t="s">
        <v>1505</v>
      </c>
      <c r="D20" s="51">
        <v>100</v>
      </c>
      <c r="E20" s="310">
        <v>244.95</v>
      </c>
      <c r="F20" s="316" t="s">
        <v>736</v>
      </c>
      <c r="G20" s="317">
        <v>1.7</v>
      </c>
      <c r="H20" s="317">
        <f>G20*D20</f>
        <v>170</v>
      </c>
      <c r="I20" s="328">
        <f>SUM(H20)</f>
        <v>170</v>
      </c>
      <c r="J20" s="318">
        <v>0.2</v>
      </c>
      <c r="K20" s="316" t="s">
        <v>735</v>
      </c>
      <c r="L20" s="311" t="s">
        <v>733</v>
      </c>
    </row>
    <row r="21" spans="1:12" ht="9" customHeight="1">
      <c r="A21" s="321"/>
      <c r="B21" s="210"/>
      <c r="C21" s="324"/>
      <c r="D21" s="212"/>
      <c r="E21" s="307"/>
      <c r="F21" s="304"/>
      <c r="G21" s="304"/>
      <c r="H21" s="304"/>
      <c r="I21" s="326"/>
      <c r="J21" s="308"/>
      <c r="K21" s="304"/>
      <c r="L21" s="315"/>
    </row>
    <row r="22" spans="1:12" ht="25.5">
      <c r="A22" s="320">
        <v>67</v>
      </c>
      <c r="B22" s="178" t="s">
        <v>279</v>
      </c>
      <c r="C22" s="323" t="s">
        <v>1506</v>
      </c>
      <c r="D22" s="51">
        <v>100</v>
      </c>
      <c r="E22" s="310">
        <v>316.25</v>
      </c>
      <c r="F22" s="316" t="s">
        <v>737</v>
      </c>
      <c r="G22" s="317">
        <v>2.15</v>
      </c>
      <c r="H22" s="317">
        <f>G22*D22</f>
        <v>215</v>
      </c>
      <c r="I22" s="328">
        <f>SUM(H22)</f>
        <v>215</v>
      </c>
      <c r="J22" s="318">
        <v>0.2</v>
      </c>
      <c r="K22" s="316" t="s">
        <v>735</v>
      </c>
      <c r="L22" s="311" t="s">
        <v>733</v>
      </c>
    </row>
    <row r="23" spans="1:12" ht="9" customHeight="1">
      <c r="A23" s="321"/>
      <c r="B23" s="210"/>
      <c r="C23" s="324"/>
      <c r="D23" s="212"/>
      <c r="E23" s="307"/>
      <c r="F23" s="304"/>
      <c r="G23" s="304"/>
      <c r="H23" s="304"/>
      <c r="I23" s="326"/>
      <c r="J23" s="308"/>
      <c r="K23" s="304"/>
      <c r="L23" s="304"/>
    </row>
    <row r="24" spans="1:12" ht="18" customHeight="1">
      <c r="A24" s="601">
        <v>68</v>
      </c>
      <c r="B24" s="178" t="s">
        <v>646</v>
      </c>
      <c r="C24" s="323" t="s">
        <v>1154</v>
      </c>
      <c r="D24" s="51">
        <v>60</v>
      </c>
      <c r="E24" s="604">
        <f>31.395*428</f>
        <v>13437.06</v>
      </c>
      <c r="F24" s="83" t="s">
        <v>725</v>
      </c>
      <c r="G24" s="319">
        <v>31.98</v>
      </c>
      <c r="H24" s="319">
        <f aca="true" t="shared" si="0" ref="H24:H30">D24*G24</f>
        <v>1918.8</v>
      </c>
      <c r="I24" s="607">
        <v>13431.6</v>
      </c>
      <c r="J24" s="84">
        <v>0.2</v>
      </c>
      <c r="K24" s="83">
        <v>5</v>
      </c>
      <c r="L24" s="639" t="s">
        <v>599</v>
      </c>
    </row>
    <row r="25" spans="1:12" ht="18" customHeight="1">
      <c r="A25" s="602"/>
      <c r="B25" s="178" t="s">
        <v>646</v>
      </c>
      <c r="C25" s="323" t="s">
        <v>1150</v>
      </c>
      <c r="D25" s="109">
        <v>60</v>
      </c>
      <c r="E25" s="605"/>
      <c r="F25" s="83" t="s">
        <v>726</v>
      </c>
      <c r="G25" s="319">
        <v>31.98</v>
      </c>
      <c r="H25" s="319">
        <f t="shared" si="0"/>
        <v>1918.8</v>
      </c>
      <c r="I25" s="607"/>
      <c r="J25" s="84">
        <v>0.2</v>
      </c>
      <c r="K25" s="83">
        <v>5</v>
      </c>
      <c r="L25" s="639"/>
    </row>
    <row r="26" spans="1:12" ht="18" customHeight="1">
      <c r="A26" s="602"/>
      <c r="B26" s="178" t="s">
        <v>646</v>
      </c>
      <c r="C26" s="323" t="s">
        <v>1151</v>
      </c>
      <c r="D26" s="109">
        <v>60</v>
      </c>
      <c r="E26" s="605"/>
      <c r="F26" s="83" t="s">
        <v>727</v>
      </c>
      <c r="G26" s="319">
        <v>31.98</v>
      </c>
      <c r="H26" s="319">
        <f t="shared" si="0"/>
        <v>1918.8</v>
      </c>
      <c r="I26" s="607"/>
      <c r="J26" s="84">
        <v>0.2</v>
      </c>
      <c r="K26" s="83">
        <v>5</v>
      </c>
      <c r="L26" s="639"/>
    </row>
    <row r="27" spans="1:12" ht="18" customHeight="1">
      <c r="A27" s="602"/>
      <c r="B27" s="178" t="s">
        <v>646</v>
      </c>
      <c r="C27" s="323" t="s">
        <v>64</v>
      </c>
      <c r="D27" s="109">
        <v>60</v>
      </c>
      <c r="E27" s="605"/>
      <c r="F27" s="83" t="s">
        <v>728</v>
      </c>
      <c r="G27" s="319">
        <v>31.98</v>
      </c>
      <c r="H27" s="319">
        <f t="shared" si="0"/>
        <v>1918.8</v>
      </c>
      <c r="I27" s="607"/>
      <c r="J27" s="84">
        <v>0.2</v>
      </c>
      <c r="K27" s="83">
        <v>5</v>
      </c>
      <c r="L27" s="639"/>
    </row>
    <row r="28" spans="1:12" ht="18" customHeight="1">
      <c r="A28" s="602"/>
      <c r="B28" s="178" t="s">
        <v>646</v>
      </c>
      <c r="C28" s="323" t="s">
        <v>65</v>
      </c>
      <c r="D28" s="51">
        <v>60</v>
      </c>
      <c r="E28" s="605"/>
      <c r="F28" s="83" t="s">
        <v>729</v>
      </c>
      <c r="G28" s="319">
        <v>31.98</v>
      </c>
      <c r="H28" s="319">
        <f t="shared" si="0"/>
        <v>1918.8</v>
      </c>
      <c r="I28" s="607"/>
      <c r="J28" s="84">
        <v>0.2</v>
      </c>
      <c r="K28" s="83">
        <v>5</v>
      </c>
      <c r="L28" s="639"/>
    </row>
    <row r="29" spans="1:12" ht="18" customHeight="1">
      <c r="A29" s="602"/>
      <c r="B29" s="178" t="s">
        <v>646</v>
      </c>
      <c r="C29" s="323" t="s">
        <v>486</v>
      </c>
      <c r="D29" s="51">
        <v>60</v>
      </c>
      <c r="E29" s="605"/>
      <c r="F29" s="83" t="s">
        <v>730</v>
      </c>
      <c r="G29" s="319">
        <v>31.98</v>
      </c>
      <c r="H29" s="319">
        <f t="shared" si="0"/>
        <v>1918.8</v>
      </c>
      <c r="I29" s="607"/>
      <c r="J29" s="84">
        <v>0.2</v>
      </c>
      <c r="K29" s="83">
        <v>5</v>
      </c>
      <c r="L29" s="639"/>
    </row>
    <row r="30" spans="1:12" ht="18" customHeight="1">
      <c r="A30" s="603"/>
      <c r="B30" s="178" t="s">
        <v>646</v>
      </c>
      <c r="C30" s="323" t="s">
        <v>487</v>
      </c>
      <c r="D30" s="51">
        <v>60</v>
      </c>
      <c r="E30" s="606"/>
      <c r="F30" s="83" t="s">
        <v>731</v>
      </c>
      <c r="G30" s="319">
        <v>31.98</v>
      </c>
      <c r="H30" s="319">
        <f t="shared" si="0"/>
        <v>1918.8</v>
      </c>
      <c r="I30" s="607"/>
      <c r="J30" s="84">
        <v>0.2</v>
      </c>
      <c r="K30" s="83">
        <v>5</v>
      </c>
      <c r="L30" s="639"/>
    </row>
    <row r="31" ht="12.75">
      <c r="I31" s="185">
        <f>SUM(I2:I30)</f>
        <v>18839.1</v>
      </c>
    </row>
  </sheetData>
  <mergeCells count="8">
    <mergeCell ref="L4:L6"/>
    <mergeCell ref="A4:A6"/>
    <mergeCell ref="E4:E6"/>
    <mergeCell ref="I4:I6"/>
    <mergeCell ref="A24:A30"/>
    <mergeCell ref="E24:E30"/>
    <mergeCell ref="I24:I30"/>
    <mergeCell ref="L24:L30"/>
  </mergeCells>
  <printOptions gridLines="1"/>
  <pageMargins left="0.17" right="0.17" top="0.36" bottom="0.41" header="0.17" footer="0.17"/>
  <pageSetup cellComments="asDisplayed" fitToHeight="2" fitToWidth="1" horizontalDpi="300" verticalDpi="300" orientation="landscape" paperSize="9" scale="72" r:id="rId1"/>
  <headerFooter alignWithMargins="0">
    <oddHeader>&amp;C&amp;A</oddHeader>
    <oddFooter>&amp;LMateriale sanitario&amp;RPagina &amp;P di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Vittorio Carullo</dc:creator>
  <cp:keywords/>
  <dc:description/>
  <cp:lastModifiedBy>Asl n.8</cp:lastModifiedBy>
  <cp:lastPrinted>2009-02-10T12:40:52Z</cp:lastPrinted>
  <dcterms:created xsi:type="dcterms:W3CDTF">1998-02-04T08:23:36Z</dcterms:created>
  <dcterms:modified xsi:type="dcterms:W3CDTF">2009-02-25T08:25:50Z</dcterms:modified>
  <cp:category/>
  <cp:version/>
  <cp:contentType/>
  <cp:contentStatus/>
  <cp:revision>1</cp:revision>
</cp:coreProperties>
</file>